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aMAXIMIN\Downloads\"/>
    </mc:Choice>
  </mc:AlternateContent>
  <xr:revisionPtr revIDLastSave="0" documentId="8_{439ED414-1CBD-4052-9433-021954AE069B}" xr6:coauthVersionLast="47" xr6:coauthVersionMax="47" xr10:uidLastSave="{00000000-0000-0000-0000-000000000000}"/>
  <bookViews>
    <workbookView xWindow="-108" yWindow="-108" windowWidth="23256" windowHeight="12576" firstSheet="1" activeTab="5" xr2:uid="{77301457-6CB1-4924-809F-78CADA0895C7}"/>
  </bookViews>
  <sheets>
    <sheet name="RECAP ORDER " sheetId="12" r:id="rId1"/>
    <sheet name="DRY EPICERY ITEMS" sheetId="6" r:id="rId2"/>
    <sheet name="FRESH EPICERY" sheetId="3" r:id="rId3"/>
    <sheet name="SWEET EPICERY " sheetId="14" r:id="rId4"/>
    <sheet name="ASIAN PRODUCTS" sheetId="15" r:id="rId5"/>
    <sheet name="NON ALC. BEV" sheetId="8" r:id="rId6"/>
    <sheet name="ALC. BEV" sheetId="11" r:id="rId7"/>
    <sheet name="WINE CELLAR" sheetId="9" r:id="rId8"/>
  </sheets>
  <definedNames>
    <definedName name="_xlnm.Print_Area" localSheetId="1">'DRY EPICERY ITEMS'!$A$6:$E$288</definedName>
    <definedName name="_xlnm.Print_Area" localSheetId="2">'FRESH EPICERY'!$A$1:$C$324</definedName>
    <definedName name="_xlnm.Print_Area" localSheetId="3">'SWEET EPICERY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5" i="3" l="1"/>
  <c r="E296" i="3"/>
  <c r="E118" i="3"/>
  <c r="E239" i="6"/>
  <c r="F56" i="3"/>
  <c r="G9" i="3"/>
  <c r="F9" i="3" s="1"/>
  <c r="G10" i="3"/>
  <c r="F10" i="3" s="1"/>
  <c r="G11" i="3"/>
  <c r="F11" i="3" s="1"/>
  <c r="G12" i="3"/>
  <c r="F12" i="3" s="1"/>
  <c r="G13" i="3"/>
  <c r="F13" i="3" s="1"/>
  <c r="G14" i="3"/>
  <c r="F14" i="3" s="1"/>
  <c r="G15" i="3"/>
  <c r="F15" i="3" s="1"/>
  <c r="G16" i="3"/>
  <c r="F16" i="3" s="1"/>
  <c r="G17" i="3"/>
  <c r="F17" i="3" s="1"/>
  <c r="G18" i="3"/>
  <c r="F18" i="3" s="1"/>
  <c r="G19" i="3"/>
  <c r="F19" i="3" s="1"/>
  <c r="G20" i="3"/>
  <c r="F20" i="3" s="1"/>
  <c r="G21" i="3"/>
  <c r="F21" i="3" s="1"/>
  <c r="G22" i="3"/>
  <c r="F22" i="3" s="1"/>
  <c r="G23" i="3"/>
  <c r="F23" i="3" s="1"/>
  <c r="G24" i="3"/>
  <c r="F24" i="3" s="1"/>
  <c r="G25" i="3"/>
  <c r="F25" i="3" s="1"/>
  <c r="G26" i="3"/>
  <c r="F26" i="3" s="1"/>
  <c r="G27" i="3"/>
  <c r="F27" i="3" s="1"/>
  <c r="G28" i="3"/>
  <c r="F28" i="3" s="1"/>
  <c r="G29" i="3"/>
  <c r="F29" i="3" s="1"/>
  <c r="G30" i="3"/>
  <c r="F30" i="3" s="1"/>
  <c r="G31" i="3"/>
  <c r="F31" i="3" s="1"/>
  <c r="G32" i="3"/>
  <c r="F32" i="3" s="1"/>
  <c r="G33" i="3"/>
  <c r="F33" i="3" s="1"/>
  <c r="G34" i="3"/>
  <c r="F34" i="3" s="1"/>
  <c r="G35" i="3"/>
  <c r="F35" i="3" s="1"/>
  <c r="G36" i="3"/>
  <c r="F36" i="3" s="1"/>
  <c r="G37" i="3"/>
  <c r="F37" i="3" s="1"/>
  <c r="G38" i="3"/>
  <c r="F38" i="3" s="1"/>
  <c r="G39" i="3"/>
  <c r="F39" i="3" s="1"/>
  <c r="G40" i="3"/>
  <c r="F40" i="3" s="1"/>
  <c r="G41" i="3"/>
  <c r="F41" i="3" s="1"/>
  <c r="G42" i="3"/>
  <c r="F42" i="3" s="1"/>
  <c r="G43" i="3"/>
  <c r="F43" i="3" s="1"/>
  <c r="G44" i="3"/>
  <c r="F44" i="3" s="1"/>
  <c r="G45" i="3"/>
  <c r="F45" i="3" s="1"/>
  <c r="G46" i="3"/>
  <c r="F46" i="3" s="1"/>
  <c r="G47" i="3"/>
  <c r="F47" i="3" s="1"/>
  <c r="G48" i="3"/>
  <c r="F48" i="3" s="1"/>
  <c r="G49" i="3"/>
  <c r="F49" i="3" s="1"/>
  <c r="G50" i="3"/>
  <c r="F50" i="3" s="1"/>
  <c r="G51" i="3"/>
  <c r="F51" i="3" s="1"/>
  <c r="G52" i="3"/>
  <c r="F52" i="3" s="1"/>
  <c r="G54" i="3"/>
  <c r="F54" i="3" s="1"/>
  <c r="G55" i="3"/>
  <c r="F55" i="3" s="1"/>
  <c r="G56" i="3"/>
  <c r="G57" i="3"/>
  <c r="F57" i="3" s="1"/>
  <c r="G58" i="3"/>
  <c r="F58" i="3" s="1"/>
  <c r="G59" i="3"/>
  <c r="F59" i="3" s="1"/>
  <c r="G60" i="3"/>
  <c r="F60" i="3" s="1"/>
  <c r="G61" i="3"/>
  <c r="F61" i="3" s="1"/>
  <c r="G62" i="3"/>
  <c r="F62" i="3" s="1"/>
  <c r="G63" i="3"/>
  <c r="F63" i="3" s="1"/>
  <c r="G64" i="3"/>
  <c r="F64" i="3" s="1"/>
  <c r="G65" i="3"/>
  <c r="F65" i="3" s="1"/>
  <c r="G66" i="3"/>
  <c r="F66" i="3" s="1"/>
  <c r="G67" i="3"/>
  <c r="F67" i="3" s="1"/>
  <c r="G68" i="3"/>
  <c r="F68" i="3" s="1"/>
  <c r="G69" i="3"/>
  <c r="F69" i="3" s="1"/>
  <c r="G70" i="3"/>
  <c r="F70" i="3" s="1"/>
  <c r="G71" i="3"/>
  <c r="F71" i="3" s="1"/>
  <c r="G72" i="3"/>
  <c r="F72" i="3" s="1"/>
  <c r="G73" i="3"/>
  <c r="F73" i="3" s="1"/>
  <c r="G74" i="3"/>
  <c r="F74" i="3" s="1"/>
  <c r="G8" i="3"/>
  <c r="F8" i="3" s="1"/>
  <c r="E136" i="3"/>
  <c r="B7" i="14"/>
  <c r="E148" i="3"/>
  <c r="E316" i="3"/>
  <c r="E317" i="3"/>
  <c r="E231" i="6"/>
  <c r="E138" i="6"/>
  <c r="E137" i="6"/>
  <c r="E119" i="6"/>
  <c r="E118" i="6"/>
  <c r="E221" i="3" l="1"/>
  <c r="E222" i="3"/>
  <c r="E223" i="3"/>
  <c r="E224" i="3"/>
  <c r="E201" i="3" l="1"/>
  <c r="E186" i="3"/>
  <c r="E34" i="3" l="1"/>
  <c r="E27" i="3"/>
  <c r="I471" i="9" l="1"/>
  <c r="I465" i="9"/>
  <c r="I448" i="9"/>
  <c r="I450" i="9"/>
  <c r="I452" i="9"/>
  <c r="I390" i="9"/>
  <c r="I351" i="9"/>
  <c r="I352" i="9"/>
  <c r="I353" i="9"/>
  <c r="I354" i="9"/>
  <c r="I355" i="9"/>
  <c r="I356" i="9"/>
  <c r="I357" i="9"/>
  <c r="I289" i="9"/>
  <c r="D77" i="8" l="1"/>
  <c r="D78" i="8"/>
  <c r="D75" i="8"/>
  <c r="D76" i="8"/>
  <c r="E68" i="3"/>
  <c r="B7" i="8" l="1"/>
  <c r="E244" i="3"/>
  <c r="E54" i="6" l="1"/>
  <c r="E46" i="6"/>
  <c r="D12" i="14"/>
  <c r="E115" i="6" l="1"/>
  <c r="E244" i="6"/>
  <c r="E30" i="6"/>
  <c r="E10" i="6"/>
  <c r="E8" i="6"/>
  <c r="E31" i="6"/>
  <c r="E33" i="6"/>
  <c r="E17" i="6"/>
  <c r="E11" i="6"/>
  <c r="E20" i="6"/>
  <c r="E21" i="6"/>
  <c r="E19" i="6"/>
  <c r="E34" i="6"/>
  <c r="E32" i="6"/>
  <c r="E9" i="6"/>
  <c r="E12" i="6"/>
  <c r="E10" i="3"/>
  <c r="E33" i="3"/>
  <c r="E139" i="6"/>
  <c r="D10" i="14"/>
  <c r="E322" i="3"/>
  <c r="E51" i="3"/>
  <c r="E214" i="6"/>
  <c r="E94" i="6"/>
  <c r="E95" i="6"/>
  <c r="E158" i="3"/>
  <c r="E163" i="3"/>
  <c r="E93" i="6"/>
  <c r="D13" i="14"/>
  <c r="E226" i="6"/>
  <c r="E141" i="6"/>
  <c r="D72" i="14"/>
  <c r="D99" i="14"/>
  <c r="D53" i="14"/>
  <c r="D54" i="14"/>
  <c r="D55" i="14"/>
  <c r="D56" i="14"/>
  <c r="D10" i="8"/>
  <c r="D24" i="8"/>
  <c r="E100" i="3"/>
  <c r="E69" i="3"/>
  <c r="D100" i="14"/>
  <c r="E127" i="6"/>
  <c r="D80" i="14"/>
  <c r="D81" i="14"/>
  <c r="E213" i="6"/>
  <c r="E212" i="6"/>
  <c r="D83" i="14"/>
  <c r="D92" i="14"/>
  <c r="D84" i="14"/>
  <c r="D85" i="14"/>
  <c r="D86" i="14"/>
  <c r="D87" i="14"/>
  <c r="D79" i="14"/>
  <c r="D77" i="14"/>
  <c r="D78" i="14"/>
  <c r="D73" i="14"/>
  <c r="E140" i="6"/>
  <c r="D11" i="14"/>
  <c r="D88" i="14"/>
  <c r="D71" i="14"/>
  <c r="D69" i="14"/>
  <c r="D70" i="14"/>
  <c r="D68" i="14"/>
  <c r="D93" i="14"/>
  <c r="D90" i="14"/>
  <c r="E303" i="3"/>
  <c r="D82" i="14"/>
  <c r="D63" i="14"/>
  <c r="D64" i="14"/>
  <c r="D65" i="14"/>
  <c r="D66" i="14"/>
  <c r="D67" i="14"/>
  <c r="E181" i="6"/>
  <c r="E20" i="3" l="1"/>
  <c r="E97" i="3"/>
  <c r="E115" i="3"/>
  <c r="E128" i="6"/>
  <c r="E208" i="3"/>
  <c r="E218" i="3"/>
  <c r="E211" i="3"/>
  <c r="E212" i="3"/>
  <c r="B89" i="8"/>
  <c r="D89" i="8" s="1"/>
  <c r="D52" i="8"/>
  <c r="E110" i="3"/>
  <c r="E55" i="3" l="1"/>
  <c r="E56" i="3"/>
  <c r="E57" i="3"/>
  <c r="E58" i="3"/>
  <c r="E59" i="3"/>
  <c r="E60" i="3"/>
  <c r="E61" i="3"/>
  <c r="E62" i="3"/>
  <c r="E63" i="3"/>
  <c r="E64" i="3"/>
  <c r="E65" i="3"/>
  <c r="E66" i="3"/>
  <c r="E67" i="3"/>
  <c r="E70" i="3"/>
  <c r="E71" i="3"/>
  <c r="E72" i="3"/>
  <c r="E73" i="3"/>
  <c r="E74" i="3"/>
  <c r="E37" i="3"/>
  <c r="E28" i="3"/>
  <c r="E29" i="3"/>
  <c r="E47" i="3"/>
  <c r="D73" i="8"/>
  <c r="D74" i="8"/>
  <c r="I405" i="9" l="1"/>
  <c r="D53" i="8"/>
  <c r="E162" i="3"/>
  <c r="E31" i="15"/>
  <c r="E246" i="3"/>
  <c r="E238" i="3"/>
  <c r="E240" i="3"/>
  <c r="E241" i="3"/>
  <c r="E243" i="3"/>
  <c r="E237" i="3"/>
  <c r="E166" i="3"/>
  <c r="E147" i="3"/>
  <c r="E137" i="3"/>
  <c r="E78" i="3"/>
  <c r="E250" i="6"/>
  <c r="E251" i="6"/>
  <c r="E252" i="6"/>
  <c r="E220" i="6"/>
  <c r="E206" i="6"/>
  <c r="E84" i="6"/>
  <c r="E82" i="6"/>
  <c r="I230" i="9"/>
  <c r="I229" i="9"/>
  <c r="I217" i="9"/>
  <c r="I223" i="9"/>
  <c r="I175" i="9"/>
  <c r="I176" i="9"/>
  <c r="I316" i="9"/>
  <c r="I415" i="9"/>
  <c r="I430" i="9"/>
  <c r="I442" i="9"/>
  <c r="D113" i="14" l="1"/>
  <c r="D110" i="14"/>
  <c r="D111" i="14"/>
  <c r="D112" i="14"/>
  <c r="D139" i="14"/>
  <c r="D162" i="14"/>
  <c r="D109" i="14"/>
  <c r="E165" i="6"/>
  <c r="E168" i="6"/>
  <c r="E22" i="15"/>
  <c r="E30" i="15"/>
  <c r="E16" i="15"/>
  <c r="E210" i="3"/>
  <c r="E209" i="3"/>
  <c r="E217" i="3"/>
  <c r="E26" i="3"/>
  <c r="E40" i="3"/>
  <c r="E48" i="3"/>
  <c r="E22" i="3"/>
  <c r="E289" i="3" l="1"/>
  <c r="E286" i="3"/>
  <c r="E148" i="6"/>
  <c r="E277" i="6"/>
  <c r="E105" i="6"/>
  <c r="E113" i="6"/>
  <c r="E109" i="6"/>
  <c r="E232" i="6"/>
  <c r="E167" i="6"/>
  <c r="E161" i="6"/>
  <c r="E225" i="6"/>
  <c r="E219" i="6"/>
  <c r="E48" i="6"/>
  <c r="E25" i="6"/>
  <c r="E26" i="6"/>
  <c r="E24" i="6"/>
  <c r="E238" i="6"/>
  <c r="E159" i="6"/>
  <c r="E155" i="6"/>
  <c r="E172" i="6"/>
  <c r="E184" i="6"/>
  <c r="E160" i="6"/>
  <c r="E83" i="6"/>
  <c r="D81" i="8" l="1"/>
  <c r="D83" i="8"/>
  <c r="D84" i="8"/>
  <c r="D80" i="8"/>
  <c r="D17" i="8"/>
  <c r="D18" i="8"/>
  <c r="D19" i="8"/>
  <c r="D20" i="8"/>
  <c r="D21" i="8"/>
  <c r="D22" i="8"/>
  <c r="D23" i="8"/>
  <c r="E169" i="6"/>
  <c r="E164" i="6"/>
  <c r="E39" i="6"/>
  <c r="E125" i="3" l="1"/>
  <c r="E90" i="3"/>
  <c r="E89" i="3"/>
  <c r="E35" i="3" l="1"/>
  <c r="F161" i="11" l="1"/>
  <c r="F88" i="11"/>
  <c r="F92" i="11"/>
  <c r="F91" i="11"/>
  <c r="D130" i="14" l="1"/>
  <c r="D129" i="14"/>
  <c r="E160" i="3" l="1"/>
  <c r="E276" i="6"/>
  <c r="E114" i="6" l="1"/>
  <c r="E116" i="6"/>
  <c r="E53" i="6"/>
  <c r="E180" i="6" l="1"/>
  <c r="E133" i="3"/>
  <c r="E101" i="3"/>
  <c r="E134" i="3"/>
  <c r="E16" i="6"/>
  <c r="E15" i="6"/>
  <c r="E14" i="6"/>
  <c r="E197" i="6"/>
  <c r="E200" i="6"/>
  <c r="E188" i="6"/>
  <c r="E174" i="6"/>
  <c r="E31" i="3" l="1"/>
  <c r="F125" i="1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8" i="9"/>
  <c r="K219" i="9"/>
  <c r="K220" i="9"/>
  <c r="K221" i="9"/>
  <c r="K222" i="9"/>
  <c r="K224" i="9"/>
  <c r="K225" i="9"/>
  <c r="K226" i="9"/>
  <c r="K227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6" i="9"/>
  <c r="K407" i="9"/>
  <c r="K408" i="9"/>
  <c r="K409" i="9"/>
  <c r="K410" i="9"/>
  <c r="K411" i="9"/>
  <c r="K412" i="9"/>
  <c r="K413" i="9"/>
  <c r="K414" i="9"/>
  <c r="K416" i="9"/>
  <c r="K417" i="9"/>
  <c r="K418" i="9"/>
  <c r="K419" i="9"/>
  <c r="K420" i="9"/>
  <c r="K421" i="9"/>
  <c r="K434" i="9"/>
  <c r="K435" i="9"/>
  <c r="K436" i="9"/>
  <c r="K437" i="9"/>
  <c r="K438" i="9"/>
  <c r="K439" i="9"/>
  <c r="K440" i="9"/>
  <c r="K441" i="9"/>
  <c r="K443" i="9"/>
  <c r="K444" i="9"/>
  <c r="K445" i="9"/>
  <c r="K446" i="9"/>
  <c r="K447" i="9"/>
  <c r="K448" i="9"/>
  <c r="K449" i="9"/>
  <c r="K450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9" i="9"/>
  <c r="F102" i="8"/>
  <c r="F103" i="8"/>
  <c r="F101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G9" i="15"/>
  <c r="G10" i="15"/>
  <c r="G11" i="15"/>
  <c r="G12" i="15"/>
  <c r="G13" i="15"/>
  <c r="G14" i="15"/>
  <c r="G15" i="15"/>
  <c r="G17" i="15"/>
  <c r="G18" i="15"/>
  <c r="G19" i="15"/>
  <c r="G20" i="15"/>
  <c r="G21" i="15"/>
  <c r="G23" i="15"/>
  <c r="G24" i="15"/>
  <c r="G25" i="15"/>
  <c r="G26" i="15"/>
  <c r="G27" i="15"/>
  <c r="G28" i="15"/>
  <c r="G29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8" i="15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7" i="14"/>
  <c r="F58" i="14"/>
  <c r="F59" i="14"/>
  <c r="F60" i="14"/>
  <c r="F19" i="14"/>
  <c r="F14" i="14"/>
  <c r="G174" i="3"/>
  <c r="G175" i="3"/>
  <c r="G176" i="3"/>
  <c r="G177" i="3"/>
  <c r="G178" i="3"/>
  <c r="G179" i="3"/>
  <c r="G180" i="3"/>
  <c r="G181" i="3"/>
  <c r="G182" i="3"/>
  <c r="G173" i="3"/>
  <c r="G13" i="6"/>
  <c r="G15" i="6"/>
  <c r="G17" i="6"/>
  <c r="G18" i="6"/>
  <c r="G19" i="6"/>
  <c r="G20" i="6"/>
  <c r="G34" i="6"/>
  <c r="G35" i="6"/>
  <c r="G36" i="6"/>
  <c r="G37" i="6"/>
  <c r="G38" i="6"/>
  <c r="G39" i="6"/>
  <c r="G40" i="6"/>
  <c r="G41" i="6"/>
  <c r="G42" i="6"/>
  <c r="G43" i="6"/>
  <c r="G45" i="6"/>
  <c r="G46" i="6"/>
  <c r="G47" i="6"/>
  <c r="G48" i="6"/>
  <c r="G49" i="6"/>
  <c r="G51" i="6"/>
  <c r="G52" i="6"/>
  <c r="G53" i="6"/>
  <c r="G54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5" i="6"/>
  <c r="G86" i="6"/>
  <c r="G87" i="6"/>
  <c r="G88" i="6"/>
  <c r="G89" i="6"/>
  <c r="G90" i="6"/>
  <c r="G93" i="6"/>
  <c r="G94" i="6"/>
  <c r="G95" i="6"/>
  <c r="G96" i="6"/>
  <c r="G97" i="6"/>
  <c r="G98" i="6"/>
  <c r="G99" i="6"/>
  <c r="G101" i="6"/>
  <c r="G102" i="6"/>
  <c r="G103" i="6"/>
  <c r="G105" i="6"/>
  <c r="G106" i="6"/>
  <c r="G107" i="6"/>
  <c r="G109" i="6"/>
  <c r="G110" i="6"/>
  <c r="G111" i="6"/>
  <c r="G113" i="6"/>
  <c r="G114" i="6"/>
  <c r="G115" i="6"/>
  <c r="G116" i="6"/>
  <c r="G117" i="6"/>
  <c r="G118" i="6"/>
  <c r="G119" i="6"/>
  <c r="G120" i="6"/>
  <c r="G121" i="6"/>
  <c r="G122" i="6"/>
  <c r="G123" i="6"/>
  <c r="G125" i="6"/>
  <c r="G126" i="6"/>
  <c r="G127" i="6"/>
  <c r="G128" i="6"/>
  <c r="G129" i="6"/>
  <c r="G130" i="6"/>
  <c r="G131" i="6"/>
  <c r="G132" i="6"/>
  <c r="G137" i="6"/>
  <c r="G138" i="6"/>
  <c r="G139" i="6"/>
  <c r="G140" i="6"/>
  <c r="G141" i="6"/>
  <c r="G142" i="6"/>
  <c r="G144" i="6"/>
  <c r="G145" i="6"/>
  <c r="G146" i="6"/>
  <c r="G147" i="6"/>
  <c r="G148" i="6"/>
  <c r="G149" i="6"/>
  <c r="G150" i="6"/>
  <c r="G151" i="6"/>
  <c r="G152" i="6"/>
  <c r="G156" i="6"/>
  <c r="G157" i="6"/>
  <c r="G159" i="6"/>
  <c r="G160" i="6"/>
  <c r="G161" i="6"/>
  <c r="G162" i="6"/>
  <c r="G163" i="6"/>
  <c r="G164" i="6"/>
  <c r="G166" i="6"/>
  <c r="G167" i="6"/>
  <c r="G168" i="6"/>
  <c r="G169" i="6"/>
  <c r="G170" i="6"/>
  <c r="G171" i="6"/>
  <c r="G172" i="6"/>
  <c r="G173" i="6"/>
  <c r="G174" i="6"/>
  <c r="G175" i="6"/>
  <c r="G177" i="6"/>
  <c r="G178" i="6"/>
  <c r="G179" i="6"/>
  <c r="G181" i="6"/>
  <c r="G182" i="6"/>
  <c r="G183" i="6"/>
  <c r="G184" i="6"/>
  <c r="G185" i="6"/>
  <c r="G186" i="6"/>
  <c r="G187" i="6"/>
  <c r="G188" i="6"/>
  <c r="G189" i="6"/>
  <c r="G191" i="6"/>
  <c r="G192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9" i="6"/>
  <c r="G211" i="6"/>
  <c r="G212" i="6"/>
  <c r="G214" i="6"/>
  <c r="G216" i="6"/>
  <c r="G217" i="6"/>
  <c r="G218" i="6"/>
  <c r="G219" i="6"/>
  <c r="G222" i="6"/>
  <c r="G223" i="6"/>
  <c r="G224" i="6"/>
  <c r="G226" i="6"/>
  <c r="G228" i="6"/>
  <c r="G229" i="6"/>
  <c r="G230" i="6"/>
  <c r="G231" i="6"/>
  <c r="G232" i="6"/>
  <c r="G234" i="6"/>
  <c r="G235" i="6"/>
  <c r="G236" i="6"/>
  <c r="G237" i="6"/>
  <c r="G238" i="6"/>
  <c r="G240" i="6"/>
  <c r="G241" i="6"/>
  <c r="G242" i="6"/>
  <c r="G243" i="6"/>
  <c r="G244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12" i="6"/>
  <c r="H11" i="11"/>
  <c r="H12" i="11"/>
  <c r="H13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8" i="11"/>
  <c r="H89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0" i="11"/>
  <c r="D14" i="8"/>
  <c r="D15" i="8"/>
  <c r="D16" i="8"/>
  <c r="D13" i="8"/>
  <c r="D111" i="8"/>
  <c r="I494" i="9"/>
  <c r="I497" i="9"/>
  <c r="I496" i="9"/>
  <c r="I492" i="9"/>
  <c r="I173" i="9"/>
  <c r="I172" i="9"/>
  <c r="I309" i="9"/>
  <c r="I305" i="9"/>
  <c r="I304" i="9"/>
  <c r="I252" i="9"/>
  <c r="I243" i="9"/>
  <c r="I247" i="9"/>
  <c r="I268" i="9"/>
  <c r="I269" i="9"/>
  <c r="I270" i="9"/>
  <c r="I271" i="9"/>
  <c r="I267" i="9"/>
  <c r="I527" i="9"/>
  <c r="I528" i="9"/>
  <c r="I529" i="9"/>
  <c r="I526" i="9"/>
  <c r="E87" i="3" l="1"/>
  <c r="E83" i="3"/>
  <c r="C6" i="15"/>
  <c r="D6" i="15"/>
  <c r="E6" i="15"/>
  <c r="C6" i="6"/>
  <c r="I532" i="9"/>
  <c r="I506" i="9"/>
  <c r="I463" i="9"/>
  <c r="I432" i="9"/>
  <c r="I412" i="9"/>
  <c r="I382" i="9"/>
  <c r="I301" i="9"/>
  <c r="I298" i="9"/>
  <c r="I299" i="9"/>
  <c r="I296" i="9"/>
  <c r="I293" i="9"/>
  <c r="I285" i="9"/>
  <c r="I273" i="9"/>
  <c r="I241" i="9"/>
  <c r="I237" i="9"/>
  <c r="I234" i="9"/>
  <c r="I235" i="9"/>
  <c r="I236" i="9"/>
  <c r="I201" i="9"/>
  <c r="I192" i="9"/>
  <c r="I198" i="9"/>
  <c r="I195" i="9"/>
  <c r="I188" i="9"/>
  <c r="I186" i="9"/>
  <c r="I182" i="9"/>
  <c r="I184" i="9"/>
  <c r="I185" i="9"/>
  <c r="I161" i="9"/>
  <c r="I160" i="9"/>
  <c r="I153" i="9"/>
  <c r="I127" i="9"/>
  <c r="I126" i="9"/>
  <c r="I114" i="9"/>
  <c r="I116" i="9"/>
  <c r="I117" i="9"/>
  <c r="I110" i="9"/>
  <c r="I123" i="9"/>
  <c r="I121" i="9"/>
  <c r="I103" i="9"/>
  <c r="I99" i="9"/>
  <c r="I81" i="9"/>
  <c r="I74" i="9"/>
  <c r="I72" i="9"/>
  <c r="F124" i="11" l="1"/>
  <c r="F122" i="11"/>
  <c r="F123" i="11"/>
  <c r="F113" i="11"/>
  <c r="F112" i="11"/>
  <c r="F119" i="11"/>
  <c r="F120" i="11"/>
  <c r="F121" i="11"/>
  <c r="F114" i="11"/>
  <c r="F117" i="11"/>
  <c r="F118" i="11"/>
  <c r="F115" i="11"/>
  <c r="F116" i="11"/>
  <c r="F146" i="11"/>
  <c r="F134" i="11"/>
  <c r="F135" i="11"/>
  <c r="F143" i="11"/>
  <c r="F144" i="11"/>
  <c r="F139" i="11"/>
  <c r="F141" i="11"/>
  <c r="F137" i="11"/>
  <c r="F129" i="11"/>
  <c r="F127" i="11"/>
  <c r="F128" i="11"/>
  <c r="F24" i="11"/>
  <c r="F63" i="11"/>
  <c r="F62" i="11"/>
  <c r="F64" i="11"/>
  <c r="F65" i="11"/>
  <c r="F166" i="11"/>
  <c r="F163" i="11"/>
  <c r="F164" i="11"/>
  <c r="F167" i="11"/>
  <c r="F76" i="11"/>
  <c r="F77" i="11"/>
  <c r="F78" i="11"/>
  <c r="F80" i="11"/>
  <c r="F30" i="11"/>
  <c r="F31" i="11"/>
  <c r="F32" i="11"/>
  <c r="F33" i="11"/>
  <c r="E277" i="3" l="1"/>
  <c r="D44" i="14"/>
  <c r="D37" i="14"/>
  <c r="E183" i="6"/>
  <c r="I232" i="9" l="1"/>
  <c r="E202" i="3"/>
  <c r="C119" i="3" l="1"/>
  <c r="I454" i="9" l="1"/>
  <c r="D7" i="14"/>
  <c r="C7" i="14"/>
  <c r="D14" i="14"/>
  <c r="D20" i="14"/>
  <c r="D22" i="14"/>
  <c r="D23" i="14"/>
  <c r="D25" i="14"/>
  <c r="D27" i="14"/>
  <c r="D28" i="14"/>
  <c r="D29" i="14"/>
  <c r="D30" i="14"/>
  <c r="D31" i="14"/>
  <c r="D33" i="14"/>
  <c r="D34" i="14"/>
  <c r="D35" i="14"/>
  <c r="D36" i="14"/>
  <c r="D38" i="14"/>
  <c r="D39" i="14"/>
  <c r="D40" i="14"/>
  <c r="D41" i="14"/>
  <c r="D42" i="14"/>
  <c r="D43" i="14"/>
  <c r="D45" i="14"/>
  <c r="D48" i="14"/>
  <c r="D49" i="14"/>
  <c r="D50" i="14"/>
  <c r="D52" i="14"/>
  <c r="D59" i="14"/>
  <c r="D60" i="14"/>
  <c r="D62" i="14"/>
  <c r="D89" i="14"/>
  <c r="D74" i="14"/>
  <c r="D75" i="14"/>
  <c r="D76" i="14"/>
  <c r="D91" i="14"/>
  <c r="D94" i="14"/>
  <c r="D95" i="14"/>
  <c r="D96" i="14"/>
  <c r="D97" i="14"/>
  <c r="D98" i="14"/>
  <c r="D106" i="14"/>
  <c r="D107" i="14"/>
  <c r="D108" i="14"/>
  <c r="D116" i="14"/>
  <c r="D119" i="14"/>
  <c r="D120" i="14"/>
  <c r="D122" i="14"/>
  <c r="D123" i="14"/>
  <c r="D124" i="14"/>
  <c r="D125" i="14"/>
  <c r="D131" i="14"/>
  <c r="D132" i="14"/>
  <c r="D135" i="14"/>
  <c r="D136" i="14"/>
  <c r="D137" i="14"/>
  <c r="D138" i="14"/>
  <c r="D140" i="14"/>
  <c r="D142" i="14"/>
  <c r="D143" i="14"/>
  <c r="D144" i="14"/>
  <c r="D146" i="14"/>
  <c r="D149" i="14"/>
  <c r="D151" i="14"/>
  <c r="D152" i="14"/>
  <c r="D153" i="14"/>
  <c r="D156" i="14"/>
  <c r="D157" i="14"/>
  <c r="D158" i="14"/>
  <c r="D159" i="14"/>
  <c r="D160" i="14"/>
  <c r="D163" i="14"/>
  <c r="D164" i="14"/>
  <c r="D165" i="14"/>
  <c r="E258" i="3"/>
  <c r="E259" i="3"/>
  <c r="E260" i="3"/>
  <c r="E261" i="3"/>
  <c r="E262" i="3"/>
  <c r="E98" i="6"/>
  <c r="D172" i="14" l="1"/>
  <c r="G23" i="12" s="1"/>
  <c r="E134" i="6"/>
  <c r="E8" i="3" l="1"/>
  <c r="E84" i="3"/>
  <c r="E96" i="3"/>
  <c r="E151" i="6"/>
  <c r="E152" i="6"/>
  <c r="E191" i="6"/>
  <c r="E175" i="6"/>
  <c r="E70" i="6"/>
  <c r="E23" i="6"/>
  <c r="I35" i="9" l="1"/>
  <c r="I34" i="9"/>
  <c r="I119" i="9"/>
  <c r="I429" i="9" l="1"/>
  <c r="I501" i="9"/>
  <c r="I502" i="9"/>
  <c r="I503" i="9"/>
  <c r="E24" i="3" l="1"/>
  <c r="E286" i="6"/>
  <c r="E270" i="6"/>
  <c r="E271" i="6"/>
  <c r="E272" i="6"/>
  <c r="E273" i="6"/>
  <c r="E274" i="6"/>
  <c r="E263" i="6"/>
  <c r="E264" i="6"/>
  <c r="E266" i="6"/>
  <c r="E267" i="6"/>
  <c r="E21" i="3" l="1"/>
  <c r="I446" i="9" l="1"/>
  <c r="I426" i="9" l="1"/>
  <c r="I434" i="9"/>
  <c r="I447" i="9"/>
  <c r="D39" i="8" l="1"/>
  <c r="D40" i="8"/>
  <c r="D42" i="8"/>
  <c r="D43" i="8"/>
  <c r="D38" i="8"/>
  <c r="D27" i="8"/>
  <c r="D28" i="8"/>
  <c r="D29" i="8"/>
  <c r="D30" i="8"/>
  <c r="D31" i="8"/>
  <c r="D32" i="8"/>
  <c r="D33" i="8"/>
  <c r="D34" i="8"/>
  <c r="D35" i="8"/>
  <c r="D36" i="8"/>
  <c r="D26" i="8"/>
  <c r="F12" i="11" l="1"/>
  <c r="E88" i="3"/>
  <c r="E130" i="3"/>
  <c r="E109" i="3"/>
  <c r="E18" i="15"/>
  <c r="E195" i="6"/>
  <c r="E196" i="6"/>
  <c r="E30" i="3"/>
  <c r="I484" i="9"/>
  <c r="I339" i="9"/>
  <c r="I340" i="9"/>
  <c r="I341" i="9"/>
  <c r="I325" i="9"/>
  <c r="I326" i="9"/>
  <c r="I327" i="9"/>
  <c r="I324" i="9"/>
  <c r="I308" i="9"/>
  <c r="I253" i="9"/>
  <c r="I238" i="9"/>
  <c r="I520" i="9"/>
  <c r="I391" i="9"/>
  <c r="I436" i="9"/>
  <c r="I427" i="9"/>
  <c r="I413" i="9"/>
  <c r="I372" i="9"/>
  <c r="I189" i="9"/>
  <c r="I190" i="9"/>
  <c r="I360" i="9"/>
  <c r="I359" i="9"/>
  <c r="I336" i="9"/>
  <c r="I142" i="9"/>
  <c r="I109" i="9"/>
  <c r="I98" i="9"/>
  <c r="I78" i="9"/>
  <c r="I70" i="9"/>
  <c r="I64" i="9"/>
  <c r="I49" i="9"/>
  <c r="I47" i="9"/>
  <c r="I44" i="9"/>
  <c r="I13" i="9"/>
  <c r="I14" i="9"/>
  <c r="I15" i="9"/>
  <c r="I16" i="9"/>
  <c r="I17" i="9"/>
  <c r="I18" i="9"/>
  <c r="I19" i="9"/>
  <c r="I30" i="9"/>
  <c r="I28" i="9"/>
  <c r="I193" i="9" l="1"/>
  <c r="D108" i="8" l="1"/>
  <c r="D106" i="8"/>
  <c r="C251" i="3"/>
  <c r="E191" i="3"/>
  <c r="E186" i="6" l="1"/>
  <c r="E177" i="6"/>
  <c r="E29" i="15" l="1"/>
  <c r="E37" i="15"/>
  <c r="E34" i="15"/>
  <c r="E33" i="15"/>
  <c r="E130" i="6"/>
  <c r="E142" i="6"/>
  <c r="I517" i="9" l="1"/>
  <c r="I329" i="9"/>
  <c r="I63" i="9"/>
  <c r="I56" i="9"/>
  <c r="D107" i="8"/>
  <c r="E308" i="3"/>
  <c r="I441" i="9" l="1"/>
  <c r="E249" i="6" l="1"/>
  <c r="E283" i="6"/>
  <c r="E262" i="6"/>
  <c r="E261" i="6"/>
  <c r="E126" i="3"/>
  <c r="E232" i="3"/>
  <c r="E233" i="3"/>
  <c r="E234" i="3"/>
  <c r="E230" i="3"/>
  <c r="E231" i="3"/>
  <c r="E246" i="6"/>
  <c r="E245" i="6"/>
  <c r="E198" i="6"/>
  <c r="E199" i="6"/>
  <c r="E228" i="6"/>
  <c r="E228" i="3"/>
  <c r="E229" i="3"/>
  <c r="E146" i="6"/>
  <c r="E135" i="6"/>
  <c r="E108" i="6"/>
  <c r="E120" i="6"/>
  <c r="E104" i="6"/>
  <c r="E111" i="6"/>
  <c r="E204" i="6"/>
  <c r="E88" i="6"/>
  <c r="E201" i="6"/>
  <c r="E90" i="6"/>
  <c r="E205" i="6"/>
  <c r="E207" i="6"/>
  <c r="E208" i="6"/>
  <c r="E209" i="6"/>
  <c r="E13" i="6"/>
  <c r="E187" i="6"/>
  <c r="E190" i="6"/>
  <c r="E44" i="3" l="1"/>
  <c r="E45" i="3"/>
  <c r="E43" i="3" l="1"/>
  <c r="E18" i="3"/>
  <c r="D68" i="8" l="1"/>
  <c r="D66" i="8"/>
  <c r="D59" i="8"/>
  <c r="E309" i="3"/>
  <c r="E129" i="3"/>
  <c r="E102" i="3"/>
  <c r="E307" i="3" l="1"/>
  <c r="E264" i="3"/>
  <c r="E52" i="3"/>
  <c r="E15" i="3"/>
  <c r="E41" i="3" l="1"/>
  <c r="E121" i="6" l="1"/>
  <c r="E122" i="6"/>
  <c r="E147" i="6"/>
  <c r="E69" i="6"/>
  <c r="E66" i="6"/>
  <c r="E67" i="6"/>
  <c r="C6" i="3" l="1"/>
  <c r="E51" i="6"/>
  <c r="E16" i="3" l="1"/>
  <c r="E54" i="3" l="1"/>
  <c r="F153" i="11" l="1"/>
  <c r="F149" i="11"/>
  <c r="F150" i="11"/>
  <c r="F133" i="11"/>
  <c r="F155" i="11"/>
  <c r="H534" i="9"/>
  <c r="I12" i="9"/>
  <c r="I20" i="9"/>
  <c r="I22" i="9"/>
  <c r="I23" i="9"/>
  <c r="I24" i="9"/>
  <c r="I25" i="9"/>
  <c r="I26" i="9"/>
  <c r="I27" i="9"/>
  <c r="I29" i="9"/>
  <c r="I31" i="9"/>
  <c r="I32" i="9"/>
  <c r="I37" i="9"/>
  <c r="I38" i="9"/>
  <c r="I39" i="9"/>
  <c r="I40" i="9"/>
  <c r="I41" i="9"/>
  <c r="I42" i="9"/>
  <c r="I43" i="9"/>
  <c r="I45" i="9"/>
  <c r="I46" i="9"/>
  <c r="I48" i="9"/>
  <c r="I50" i="9"/>
  <c r="I51" i="9"/>
  <c r="I52" i="9"/>
  <c r="I59" i="9"/>
  <c r="I61" i="9"/>
  <c r="I76" i="9"/>
  <c r="I79" i="9"/>
  <c r="I83" i="9"/>
  <c r="I85" i="9"/>
  <c r="I87" i="9"/>
  <c r="I89" i="9"/>
  <c r="I91" i="9"/>
  <c r="I93" i="9"/>
  <c r="I101" i="9"/>
  <c r="I106" i="9"/>
  <c r="I108" i="9"/>
  <c r="I112" i="9"/>
  <c r="I125" i="9"/>
  <c r="I131" i="9"/>
  <c r="I135" i="9"/>
  <c r="I139" i="9"/>
  <c r="I140" i="9"/>
  <c r="I141" i="9"/>
  <c r="I143" i="9"/>
  <c r="I144" i="9"/>
  <c r="I145" i="9"/>
  <c r="I147" i="9"/>
  <c r="I154" i="9"/>
  <c r="I156" i="9"/>
  <c r="I158" i="9"/>
  <c r="I159" i="9"/>
  <c r="I163" i="9"/>
  <c r="I164" i="9"/>
  <c r="I166" i="9"/>
  <c r="I167" i="9"/>
  <c r="I169" i="9"/>
  <c r="I171" i="9"/>
  <c r="I178" i="9"/>
  <c r="I179" i="9"/>
  <c r="I180" i="9"/>
  <c r="I187" i="9"/>
  <c r="I194" i="9"/>
  <c r="I196" i="9"/>
  <c r="I197" i="9"/>
  <c r="I199" i="9"/>
  <c r="I200" i="9"/>
  <c r="I202" i="9"/>
  <c r="I203" i="9"/>
  <c r="I206" i="9"/>
  <c r="I207" i="9"/>
  <c r="I208" i="9"/>
  <c r="I209" i="9"/>
  <c r="I211" i="9"/>
  <c r="I212" i="9"/>
  <c r="I215" i="9"/>
  <c r="I218" i="9"/>
  <c r="I220" i="9"/>
  <c r="I222" i="9"/>
  <c r="I225" i="9"/>
  <c r="I227" i="9"/>
  <c r="I233" i="9"/>
  <c r="I239" i="9"/>
  <c r="I240" i="9"/>
  <c r="I244" i="9"/>
  <c r="I245" i="9"/>
  <c r="I246" i="9"/>
  <c r="I248" i="9"/>
  <c r="I249" i="9"/>
  <c r="I250" i="9"/>
  <c r="I251" i="9"/>
  <c r="I254" i="9"/>
  <c r="I257" i="9"/>
  <c r="I258" i="9"/>
  <c r="I260" i="9"/>
  <c r="I261" i="9"/>
  <c r="I263" i="9"/>
  <c r="I265" i="9"/>
  <c r="I275" i="9"/>
  <c r="I276" i="9"/>
  <c r="I279" i="9"/>
  <c r="I280" i="9"/>
  <c r="I281" i="9"/>
  <c r="I282" i="9"/>
  <c r="I284" i="9"/>
  <c r="I286" i="9"/>
  <c r="I291" i="9"/>
  <c r="I292" i="9"/>
  <c r="I295" i="9"/>
  <c r="I307" i="9"/>
  <c r="I311" i="9"/>
  <c r="I312" i="9"/>
  <c r="I313" i="9"/>
  <c r="I314" i="9"/>
  <c r="I318" i="9"/>
  <c r="I320" i="9"/>
  <c r="I322" i="9"/>
  <c r="I330" i="9"/>
  <c r="I331" i="9"/>
  <c r="I332" i="9"/>
  <c r="I334" i="9"/>
  <c r="I335" i="9"/>
  <c r="I338" i="9"/>
  <c r="I342" i="9"/>
  <c r="I343" i="9"/>
  <c r="I344" i="9"/>
  <c r="I346" i="9"/>
  <c r="I348" i="9"/>
  <c r="I349" i="9"/>
  <c r="I362" i="9"/>
  <c r="I364" i="9"/>
  <c r="I365" i="9"/>
  <c r="I366" i="9"/>
  <c r="I367" i="9"/>
  <c r="I368" i="9"/>
  <c r="I370" i="9"/>
  <c r="I373" i="9"/>
  <c r="I375" i="9"/>
  <c r="I376" i="9"/>
  <c r="I377" i="9"/>
  <c r="I378" i="9"/>
  <c r="I379" i="9"/>
  <c r="I381" i="9"/>
  <c r="I383" i="9"/>
  <c r="I385" i="9"/>
  <c r="I386" i="9"/>
  <c r="I388" i="9"/>
  <c r="I389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7" i="9"/>
  <c r="I408" i="9"/>
  <c r="I410" i="9"/>
  <c r="I411" i="9"/>
  <c r="I416" i="9"/>
  <c r="I418" i="9"/>
  <c r="I420" i="9"/>
  <c r="I421" i="9"/>
  <c r="I422" i="9"/>
  <c r="I423" i="9"/>
  <c r="I424" i="9"/>
  <c r="I437" i="9"/>
  <c r="I438" i="9"/>
  <c r="I439" i="9"/>
  <c r="I440" i="9"/>
  <c r="I443" i="9"/>
  <c r="I444" i="9"/>
  <c r="I456" i="9"/>
  <c r="I459" i="9"/>
  <c r="I462" i="9"/>
  <c r="I466" i="9"/>
  <c r="I467" i="9"/>
  <c r="I468" i="9"/>
  <c r="I469" i="9"/>
  <c r="I470" i="9"/>
  <c r="I472" i="9"/>
  <c r="I474" i="9"/>
  <c r="I476" i="9"/>
  <c r="I477" i="9"/>
  <c r="I478" i="9"/>
  <c r="I479" i="9"/>
  <c r="I480" i="9"/>
  <c r="I482" i="9"/>
  <c r="I483" i="9"/>
  <c r="I485" i="9"/>
  <c r="I486" i="9"/>
  <c r="I487" i="9"/>
  <c r="I489" i="9"/>
  <c r="I500" i="9"/>
  <c r="I509" i="9"/>
  <c r="I510" i="9"/>
  <c r="I511" i="9"/>
  <c r="I512" i="9"/>
  <c r="I513" i="9"/>
  <c r="I514" i="9"/>
  <c r="I515" i="9"/>
  <c r="I516" i="9"/>
  <c r="I518" i="9"/>
  <c r="I519" i="9"/>
  <c r="I523" i="9"/>
  <c r="I11" i="9"/>
  <c r="E456" i="9"/>
  <c r="F55" i="11"/>
  <c r="F171" i="11"/>
  <c r="D101" i="8"/>
  <c r="D102" i="8"/>
  <c r="D103" i="8"/>
  <c r="E235" i="6"/>
  <c r="E227" i="6"/>
  <c r="E129" i="6"/>
  <c r="E75" i="6"/>
  <c r="E185" i="3"/>
  <c r="I534" i="9" l="1"/>
  <c r="G26" i="12"/>
  <c r="E457" i="9"/>
  <c r="E450" i="9"/>
  <c r="E271" i="3" l="1"/>
  <c r="E274" i="3"/>
  <c r="E124" i="3"/>
  <c r="E172" i="3" l="1"/>
  <c r="E113" i="3"/>
  <c r="E135" i="3" l="1"/>
  <c r="E111" i="3"/>
  <c r="E36" i="6" l="1"/>
  <c r="E99" i="3" l="1"/>
  <c r="D113" i="8" l="1"/>
  <c r="F66" i="11" l="1"/>
  <c r="F67" i="11"/>
  <c r="E270" i="3" l="1"/>
  <c r="E13" i="3"/>
  <c r="E23" i="3"/>
  <c r="E25" i="3"/>
  <c r="E32" i="3"/>
  <c r="E36" i="3"/>
  <c r="E38" i="3"/>
  <c r="E42" i="3"/>
  <c r="E46" i="3"/>
  <c r="E49" i="3"/>
  <c r="E50" i="3"/>
  <c r="E27" i="15" l="1"/>
  <c r="E121" i="3" l="1"/>
  <c r="F71" i="11" l="1"/>
  <c r="F72" i="11"/>
  <c r="F73" i="11"/>
  <c r="E155" i="3" l="1"/>
  <c r="E156" i="6"/>
  <c r="E76" i="6"/>
  <c r="E41" i="6"/>
  <c r="E154" i="3" l="1"/>
  <c r="E190" i="3" l="1"/>
  <c r="G5" i="9" l="1"/>
  <c r="F5" i="9"/>
  <c r="E5" i="9"/>
  <c r="D7" i="8"/>
  <c r="C7" i="8"/>
  <c r="B110" i="8"/>
  <c r="E6" i="3"/>
  <c r="D6" i="3"/>
  <c r="E6" i="6"/>
  <c r="D6" i="6"/>
  <c r="E61" i="6"/>
  <c r="E133" i="6" l="1"/>
  <c r="E107" i="6"/>
  <c r="E176" i="6"/>
  <c r="E192" i="6"/>
  <c r="E193" i="6"/>
  <c r="E185" i="6"/>
  <c r="E324" i="3"/>
  <c r="E306" i="3"/>
  <c r="E305" i="3"/>
  <c r="E304" i="3"/>
  <c r="E301" i="3"/>
  <c r="E300" i="3"/>
  <c r="E299" i="3"/>
  <c r="E293" i="3"/>
  <c r="E288" i="3"/>
  <c r="E287" i="3"/>
  <c r="E284" i="3"/>
  <c r="E281" i="3"/>
  <c r="E276" i="3"/>
  <c r="E275" i="3"/>
  <c r="E273" i="3"/>
  <c r="E272" i="3"/>
  <c r="E265" i="3"/>
  <c r="E257" i="3"/>
  <c r="E256" i="3"/>
  <c r="E255" i="3"/>
  <c r="E254" i="3"/>
  <c r="E226" i="3"/>
  <c r="E219" i="3"/>
  <c r="E225" i="3"/>
  <c r="E206" i="3"/>
  <c r="E205" i="3"/>
  <c r="E203" i="3"/>
  <c r="E199" i="3"/>
  <c r="E198" i="3"/>
  <c r="E197" i="3"/>
  <c r="E195" i="3"/>
  <c r="E194" i="3"/>
  <c r="E193" i="3"/>
  <c r="E189" i="3"/>
  <c r="E188" i="3"/>
  <c r="E183" i="3"/>
  <c r="E180" i="3"/>
  <c r="E182" i="3"/>
  <c r="E181" i="3"/>
  <c r="E174" i="3"/>
  <c r="E179" i="3"/>
  <c r="E169" i="3"/>
  <c r="E168" i="3"/>
  <c r="E167" i="3"/>
  <c r="E156" i="3"/>
  <c r="E142" i="3"/>
  <c r="E141" i="3"/>
  <c r="E140" i="3"/>
  <c r="E139" i="3"/>
  <c r="E117" i="3"/>
  <c r="E114" i="3"/>
  <c r="E112" i="3"/>
  <c r="E132" i="3"/>
  <c r="E108" i="3"/>
  <c r="E131" i="3"/>
  <c r="E106" i="3"/>
  <c r="E105" i="3"/>
  <c r="E104" i="3"/>
  <c r="E127" i="3"/>
  <c r="E98" i="3"/>
  <c r="E93" i="3"/>
  <c r="E92" i="3"/>
  <c r="E91" i="3"/>
  <c r="E85" i="3"/>
  <c r="E82" i="3"/>
  <c r="E81" i="3"/>
  <c r="E80" i="3"/>
  <c r="E77" i="3"/>
  <c r="E325" i="3" l="1"/>
  <c r="F28" i="11" l="1"/>
  <c r="E158" i="6" l="1"/>
  <c r="E282" i="6" l="1"/>
  <c r="B96" i="8" l="1"/>
  <c r="D96" i="8" s="1"/>
  <c r="B97" i="8"/>
  <c r="B98" i="8"/>
  <c r="B99" i="8"/>
  <c r="B95" i="8"/>
  <c r="D95" i="8" s="1"/>
  <c r="E50" i="6" l="1"/>
  <c r="E49" i="6"/>
  <c r="E29" i="6"/>
  <c r="E215" i="6"/>
  <c r="E216" i="6"/>
  <c r="E229" i="6"/>
  <c r="D55" i="8" l="1"/>
  <c r="B94" i="8" l="1"/>
  <c r="D94" i="8" s="1"/>
  <c r="B93" i="8"/>
  <c r="D93" i="8" s="1"/>
  <c r="B91" i="8"/>
  <c r="B90" i="8"/>
  <c r="D90" i="8" s="1"/>
  <c r="B88" i="8"/>
  <c r="D88" i="8" s="1"/>
  <c r="B87" i="8"/>
  <c r="B86" i="8"/>
  <c r="E275" i="6"/>
  <c r="E125" i="6"/>
  <c r="E60" i="6" l="1"/>
  <c r="E57" i="6"/>
  <c r="E22" i="6"/>
  <c r="E92" i="6"/>
  <c r="E99" i="6"/>
  <c r="E101" i="6"/>
  <c r="E194" i="6" l="1"/>
  <c r="F35" i="11"/>
  <c r="F37" i="11" l="1"/>
  <c r="F38" i="11"/>
  <c r="F39" i="11"/>
  <c r="F40" i="11"/>
  <c r="F41" i="11"/>
  <c r="F42" i="11"/>
  <c r="F43" i="11"/>
  <c r="F44" i="11"/>
  <c r="F45" i="11"/>
  <c r="F46" i="11"/>
  <c r="F47" i="11"/>
  <c r="F36" i="11"/>
  <c r="B92" i="8" l="1"/>
  <c r="E9" i="15" l="1"/>
  <c r="D47" i="8" l="1"/>
  <c r="E112" i="6" l="1"/>
  <c r="E149" i="6"/>
  <c r="D71" i="8" l="1"/>
  <c r="D64" i="8"/>
  <c r="D65" i="8"/>
  <c r="D67" i="8"/>
  <c r="D57" i="8"/>
  <c r="D58" i="8"/>
  <c r="D60" i="8"/>
  <c r="D62" i="8"/>
  <c r="D63" i="8"/>
  <c r="D51" i="8"/>
  <c r="E237" i="6"/>
  <c r="E211" i="6"/>
  <c r="E217" i="6"/>
  <c r="E222" i="6"/>
  <c r="E236" i="6"/>
  <c r="E110" i="6"/>
  <c r="E106" i="6"/>
  <c r="E144" i="6"/>
  <c r="E131" i="6"/>
  <c r="E248" i="6"/>
  <c r="E171" i="6" l="1"/>
  <c r="B112" i="8" l="1"/>
  <c r="F13" i="11"/>
  <c r="E28" i="6" l="1"/>
  <c r="E256" i="6" l="1"/>
  <c r="E62" i="6" l="1"/>
  <c r="E65" i="6"/>
  <c r="E68" i="6"/>
  <c r="E72" i="6"/>
  <c r="E74" i="6"/>
  <c r="E52" i="6" l="1"/>
  <c r="E13" i="15" l="1"/>
  <c r="E154" i="6" l="1"/>
  <c r="E11" i="15"/>
  <c r="E23" i="15"/>
  <c r="E43" i="15"/>
  <c r="E38" i="15"/>
  <c r="E27" i="6" l="1"/>
  <c r="F152" i="11" l="1"/>
  <c r="F99" i="11"/>
  <c r="E73" i="6" l="1"/>
  <c r="E64" i="6"/>
  <c r="D70" i="8"/>
  <c r="D49" i="8"/>
  <c r="D45" i="8"/>
  <c r="D46" i="8"/>
  <c r="D110" i="8"/>
  <c r="D112" i="8"/>
  <c r="D11" i="8"/>
  <c r="E44" i="15"/>
  <c r="E42" i="15"/>
  <c r="E41" i="15"/>
  <c r="E39" i="15"/>
  <c r="E35" i="15"/>
  <c r="E32" i="15"/>
  <c r="E28" i="15"/>
  <c r="E26" i="15"/>
  <c r="E25" i="15"/>
  <c r="E24" i="15"/>
  <c r="E21" i="15"/>
  <c r="E17" i="15"/>
  <c r="E15" i="15"/>
  <c r="E10" i="15"/>
  <c r="E8" i="15"/>
  <c r="E45" i="15" l="1"/>
  <c r="G24" i="12" s="1"/>
  <c r="D114" i="8"/>
  <c r="G25" i="12" s="1"/>
  <c r="F10" i="11" l="1"/>
  <c r="F182" i="11"/>
  <c r="F181" i="11"/>
  <c r="F180" i="11"/>
  <c r="F179" i="11"/>
  <c r="F178" i="11"/>
  <c r="F177" i="11"/>
  <c r="F176" i="11"/>
  <c r="F174" i="11"/>
  <c r="F173" i="11"/>
  <c r="F172" i="11"/>
  <c r="F169" i="11"/>
  <c r="F165" i="11"/>
  <c r="F159" i="11"/>
  <c r="F158" i="11"/>
  <c r="F160" i="11"/>
  <c r="F157" i="11"/>
  <c r="F151" i="11"/>
  <c r="F148" i="11"/>
  <c r="F132" i="11"/>
  <c r="F110" i="11"/>
  <c r="F111" i="11"/>
  <c r="F109" i="11"/>
  <c r="F108" i="11"/>
  <c r="F107" i="11"/>
  <c r="F106" i="11"/>
  <c r="F105" i="11"/>
  <c r="F103" i="11"/>
  <c r="F102" i="11"/>
  <c r="F101" i="11"/>
  <c r="F100" i="11"/>
  <c r="F97" i="11"/>
  <c r="F96" i="11"/>
  <c r="F95" i="11"/>
  <c r="F90" i="11"/>
  <c r="F89" i="11"/>
  <c r="F87" i="11"/>
  <c r="F86" i="11"/>
  <c r="F84" i="11"/>
  <c r="F82" i="11"/>
  <c r="F79" i="11"/>
  <c r="F75" i="11"/>
  <c r="F70" i="11"/>
  <c r="F68" i="11"/>
  <c r="F61" i="11"/>
  <c r="F60" i="11"/>
  <c r="F54" i="11"/>
  <c r="F51" i="11"/>
  <c r="F50" i="11"/>
  <c r="F27" i="11"/>
  <c r="F26" i="11"/>
  <c r="F23" i="11"/>
  <c r="F22" i="11"/>
  <c r="F21" i="11"/>
  <c r="F20" i="11"/>
  <c r="F18" i="11"/>
  <c r="F17" i="11"/>
  <c r="F15" i="11"/>
  <c r="F11" i="11"/>
  <c r="F184" i="11" l="1"/>
  <c r="G27" i="12" s="1"/>
  <c r="E230" i="6" l="1"/>
  <c r="E44" i="6"/>
  <c r="E224" i="6" l="1"/>
  <c r="E285" i="6" l="1"/>
  <c r="E96" i="6"/>
  <c r="E280" i="6"/>
  <c r="E281" i="6"/>
  <c r="E38" i="6" l="1"/>
  <c r="E40" i="6"/>
  <c r="E42" i="6"/>
  <c r="E43" i="6"/>
  <c r="E47" i="6"/>
  <c r="E55" i="6"/>
  <c r="E71" i="6"/>
  <c r="E77" i="6"/>
  <c r="E91" i="6"/>
  <c r="E218" i="6"/>
  <c r="E223" i="6"/>
  <c r="E166" i="6"/>
  <c r="E240" i="6"/>
  <c r="E18" i="6"/>
  <c r="E243" i="6"/>
  <c r="E253" i="6"/>
  <c r="E259" i="6"/>
  <c r="E269" i="6"/>
  <c r="E37" i="6"/>
  <c r="G22" i="12" l="1"/>
  <c r="E287" i="6"/>
  <c r="G21" i="12" s="1"/>
  <c r="G28" i="12" l="1"/>
</calcChain>
</file>

<file path=xl/sharedStrings.xml><?xml version="1.0" encoding="utf-8"?>
<sst xmlns="http://schemas.openxmlformats.org/spreadsheetml/2006/main" count="3811" uniqueCount="1801">
  <si>
    <t xml:space="preserve"> </t>
  </si>
  <si>
    <t>ORDER SHEET</t>
  </si>
  <si>
    <t>SAINT LUCIA</t>
  </si>
  <si>
    <t>Hass Avocado</t>
  </si>
  <si>
    <t>kg</t>
  </si>
  <si>
    <t>Broccoli</t>
  </si>
  <si>
    <t>Endive Extra </t>
  </si>
  <si>
    <t>unit</t>
  </si>
  <si>
    <t>Frozen Edamame Peas</t>
  </si>
  <si>
    <t>Cauliflower</t>
  </si>
  <si>
    <t xml:space="preserve">Cucumber </t>
  </si>
  <si>
    <t xml:space="preserve">Pink Autrec Garlic </t>
  </si>
  <si>
    <t>Shallots</t>
  </si>
  <si>
    <t>Blueberries 125G</t>
  </si>
  <si>
    <t>Raspberries 125G</t>
  </si>
  <si>
    <t>Apple Granny Smith</t>
  </si>
  <si>
    <t xml:space="preserve">Seedless White Grapes </t>
  </si>
  <si>
    <t xml:space="preserve">Seedless Red Grapes </t>
  </si>
  <si>
    <t>Alba White Truffle</t>
  </si>
  <si>
    <t>KG</t>
  </si>
  <si>
    <t>Oyster Fine de Claire N2 x 12</t>
  </si>
  <si>
    <t xml:space="preserve">Cooked Shrimps from Madagascar </t>
  </si>
  <si>
    <t>Crab Claws</t>
  </si>
  <si>
    <t>Black Cod Skinless</t>
  </si>
  <si>
    <t>Sea Bass Filet 140/190</t>
  </si>
  <si>
    <t>50GR</t>
  </si>
  <si>
    <t>125GR</t>
  </si>
  <si>
    <t>250GR</t>
  </si>
  <si>
    <t>BEEF</t>
  </si>
  <si>
    <t>Black Angus Rib Eye AAA (AUS)</t>
  </si>
  <si>
    <t>Black Angus Prime Rib - Tomahawks Chop AAA (AUS)</t>
  </si>
  <si>
    <t>VEAL</t>
  </si>
  <si>
    <t>LAMB</t>
  </si>
  <si>
    <t>Rack of Lamb NZ</t>
  </si>
  <si>
    <t xml:space="preserve">Local Cooked Ham (Paris style) </t>
  </si>
  <si>
    <t>CREAM &amp; BUTTER</t>
  </si>
  <si>
    <t>Isigny Soft Butter 250G</t>
  </si>
  <si>
    <t>Isigny Salted Butter 250G</t>
  </si>
  <si>
    <t xml:space="preserve">Sachet Croissant 60g x 6 </t>
  </si>
  <si>
    <t xml:space="preserve">Sachet Pain au Chocolat  70g x 6 </t>
  </si>
  <si>
    <t>VINEGAR</t>
  </si>
  <si>
    <t>Cashew Nut Dried 500g</t>
  </si>
  <si>
    <t>Almond Nut Dried 500g</t>
  </si>
  <si>
    <t>Hazelnut Nut Dried 500g</t>
  </si>
  <si>
    <t>Walnut Nut Dried 400g</t>
  </si>
  <si>
    <t>Pistachio Nut 500g</t>
  </si>
  <si>
    <t>White Sesame Seeds 500gr</t>
  </si>
  <si>
    <t>Roasted White Sesame Seeds 1kg</t>
  </si>
  <si>
    <t>Roasted Black Sesame Seeds 1kg</t>
  </si>
  <si>
    <t>ASIAN PRODUCTS</t>
  </si>
  <si>
    <t>Soy Sauce Less Salty Yamasa 150ml</t>
  </si>
  <si>
    <t>Ponzu Sauce Hikari 250ml</t>
  </si>
  <si>
    <t>Sushi Vinegar Mizkan 500ml</t>
  </si>
  <si>
    <t>Dry Soba Hakubaku Organic 270g</t>
  </si>
  <si>
    <t>Rice Flour for Rice Sheet 400g</t>
  </si>
  <si>
    <t>Wakame Seaweed 200g</t>
  </si>
  <si>
    <t>Kombu Seaweed Big Sheet 500g</t>
  </si>
  <si>
    <t>Green Soy Leaf x20pieces</t>
  </si>
  <si>
    <t>WATER</t>
  </si>
  <si>
    <t>STILL WATER</t>
  </si>
  <si>
    <t>Evian 33cl</t>
  </si>
  <si>
    <t>SPARKLING WATER</t>
  </si>
  <si>
    <t>SODA WATER</t>
  </si>
  <si>
    <t>Lemonade 33cl</t>
  </si>
  <si>
    <t>Lemon Limonade 33cl</t>
  </si>
  <si>
    <t>Pomegranate Limonade 33cl</t>
  </si>
  <si>
    <t>MONIN SIRUP</t>
  </si>
  <si>
    <t>Pineapple Syrup 70cl</t>
  </si>
  <si>
    <t>Mango Syrup 70cl</t>
  </si>
  <si>
    <t>Ginger Syrup 70cl</t>
  </si>
  <si>
    <t>Passion Fruit Syrup 70cl</t>
  </si>
  <si>
    <t>Hazelnut Syrup 70cl</t>
  </si>
  <si>
    <t>Lychee Syrup 70cl</t>
  </si>
  <si>
    <t>Peach Syrup 70cl</t>
  </si>
  <si>
    <t>Lime Syrup 70cl</t>
  </si>
  <si>
    <t>Grapefruit Syrup 70cl</t>
  </si>
  <si>
    <t>Coconut Syrup 70cl</t>
  </si>
  <si>
    <t>Hibiscus Syrup 70cl</t>
  </si>
  <si>
    <t>Fennel</t>
  </si>
  <si>
    <t>YOGHURT</t>
  </si>
  <si>
    <t>CAVIAR P.7</t>
  </si>
  <si>
    <t>PORK</t>
  </si>
  <si>
    <t>TRUFFLE  P.9 &amp; P.10</t>
  </si>
  <si>
    <t>TRUFFLE PRICE MAY VARY, AVAILABLE DURING ADEQUATE SEASON</t>
  </si>
  <si>
    <t>DRIED LEGUMES, RICE, NUTS &amp; OTHERS</t>
  </si>
  <si>
    <t>SARDINES ANCHOVIES TUNA P.28</t>
  </si>
  <si>
    <t>TRUFFLED BASED PRODUCTS P.29</t>
  </si>
  <si>
    <t>Candy Bag Licorice 200Gr</t>
  </si>
  <si>
    <t>Orgeat (Almond) Syrup 70cl</t>
  </si>
  <si>
    <t>Strawberry Syrup 70cl</t>
  </si>
  <si>
    <t>FRENCH HANDCRAFTED LIMONADE LA MORTUACIENNE</t>
  </si>
  <si>
    <t>Mint and Lime Limonade 33cl (virgin Mojito)</t>
  </si>
  <si>
    <t xml:space="preserve">Products in red not available at the moment </t>
  </si>
  <si>
    <t>Cherry Redcurrent &amp;Thyme Jam 100g -MAISON DE LA CONFITURE</t>
  </si>
  <si>
    <t>Quince Pear &amp; Spices Jam 100g  -MAISON DE LA CONFITURE</t>
  </si>
  <si>
    <t>Green Lentils Label Rouge From berry Region 500g</t>
  </si>
  <si>
    <t>Lemon 70cl</t>
  </si>
  <si>
    <t xml:space="preserve">IN GREEN OUR NEW PRODUCTS </t>
  </si>
  <si>
    <t>100GR</t>
  </si>
  <si>
    <t>CHUTNEY / JAMS FOR CHEESE P.31</t>
  </si>
  <si>
    <t>FRESH WHITE TRUFFLE Italy P.9</t>
  </si>
  <si>
    <t>FRESH BLACK TRUFFLE France P.10</t>
  </si>
  <si>
    <t>Australian Wagyu Flank Steack Grade 3/5 (AUS)</t>
  </si>
  <si>
    <t>Kg</t>
  </si>
  <si>
    <t>Medjoul Dattes 100Gr</t>
  </si>
  <si>
    <t>FISH DELICATESSEN</t>
  </si>
  <si>
    <t>Snow Peas 250g</t>
  </si>
  <si>
    <t>Pasterised Crab meat 454G</t>
  </si>
  <si>
    <t>Frozen prepared prawns shelled 16/20 800G</t>
  </si>
  <si>
    <t>Tiger Shrimps 800G</t>
  </si>
  <si>
    <t>4 UNITS</t>
  </si>
  <si>
    <t>Norway Salmon Filet 1.5Kg/2KG</t>
  </si>
  <si>
    <t>Faye Italia Pasta Taggliolini TAJARIN All Uovo 500g</t>
  </si>
  <si>
    <t>Mirin Honteri Vinegar 284ml</t>
  </si>
  <si>
    <t xml:space="preserve">Miso Yuzu Tsurumiso paste 130g </t>
  </si>
  <si>
    <t>Tempura Batter Mix 320g</t>
  </si>
  <si>
    <t>PHONE</t>
  </si>
  <si>
    <t>DELIVERY LOCATION</t>
  </si>
  <si>
    <t>SPECIAL NOTE</t>
  </si>
  <si>
    <t>EMAIL</t>
  </si>
  <si>
    <t>FULL NAME</t>
  </si>
  <si>
    <t>LOCATED ACROSS   HEWANORRA   INT. AIRPORT 
PO Box VF 378 - Vieux Fort, LC12201</t>
  </si>
  <si>
    <t>1 (758) 719 5019</t>
  </si>
  <si>
    <t>SOLD UNIT</t>
  </si>
  <si>
    <t>PRICE</t>
  </si>
  <si>
    <t xml:space="preserve">QTY ORDERED </t>
  </si>
  <si>
    <t>TOTAL</t>
  </si>
  <si>
    <t xml:space="preserve">Salad Sucrine  x6 </t>
  </si>
  <si>
    <t>Salad (corn salad) Mache  150G</t>
  </si>
  <si>
    <t>Potatoes Fingerling</t>
  </si>
  <si>
    <t>Potatoes Bintje (irish potatoes)</t>
  </si>
  <si>
    <t>Salad Baby Spinach 125G</t>
  </si>
  <si>
    <t>Yellow Wine Jam 100g - MAISON DE LA CONFITURE</t>
  </si>
  <si>
    <t>FRESH FISH &amp; SEAFOOD P.6
MINIMUM PURCHASE ORDER OF 1/2 POUND / 227Gr</t>
  </si>
  <si>
    <t>Oyster Fine de Claire N2 x 48</t>
  </si>
  <si>
    <t>Cheese Platter (Big Size)</t>
  </si>
  <si>
    <t>Cheese Platter (Medium Size)</t>
  </si>
  <si>
    <t>Cheese Platter (Small Size)</t>
  </si>
  <si>
    <t>Seafood Platter (Big Size)</t>
  </si>
  <si>
    <t>Seafood Platter (Small Size)</t>
  </si>
  <si>
    <t xml:space="preserve">Extra Virgin Olive Oil - Olis Macia 1L </t>
  </si>
  <si>
    <t xml:space="preserve">Extra Virgin Olive Oil - Olis Macia 3L </t>
  </si>
  <si>
    <t>Cornichon thin Pickles French Style - Maille  380gr</t>
  </si>
  <si>
    <t>Rice Pasta De Cecco Riso n°74 500g</t>
  </si>
  <si>
    <t>French toast Style Bread - Brioche Gache au beurre 500g</t>
  </si>
  <si>
    <t>AGAVE Syrup ORGANIC 690Gr</t>
  </si>
  <si>
    <t xml:space="preserve">Nori Seaweed Sheets 50 units </t>
  </si>
  <si>
    <t>Orange Soy Leaf 20 units</t>
  </si>
  <si>
    <t>Pink Soy Leaf 20 units</t>
  </si>
  <si>
    <t>Spicy Sesame Oil / la - yu 33ml</t>
  </si>
  <si>
    <t>Wan-tan Siyaman Tan 75 units (for raviolis)</t>
  </si>
  <si>
    <t>Yellow Soy Leaf 20 units</t>
  </si>
  <si>
    <t xml:space="preserve">TOTAL FRESH ITEMS </t>
  </si>
  <si>
    <t>GRAND TOTAL</t>
  </si>
  <si>
    <t>MACKEREL</t>
  </si>
  <si>
    <t>TAHITIAN VANILLA 250GR</t>
  </si>
  <si>
    <t>Black Angus Tenderloin AAA (AUS)</t>
  </si>
  <si>
    <t>25GR</t>
  </si>
  <si>
    <t>SALES@FAYEGASTRONOMIE.FR</t>
  </si>
  <si>
    <t>Fig Walnut &amp; Cognac Jam 200g -MAISON DE LA CONFITURE</t>
  </si>
  <si>
    <t>Fig Jam 200g -MAISON DE LA CONFITURE</t>
  </si>
  <si>
    <t>Basil Syrup 70cl</t>
  </si>
  <si>
    <t>Black Truffle Salsa 85g</t>
  </si>
  <si>
    <t>White Truffle Purée 25g</t>
  </si>
  <si>
    <t>Alba's White truffle in cream 90g</t>
  </si>
  <si>
    <t>Black Truffle Carpaccio 110g</t>
  </si>
  <si>
    <t>Black Truffle Fonduta 180g</t>
  </si>
  <si>
    <t>Isigny Heavy Cream 20cl/196gr</t>
  </si>
  <si>
    <t>PRODUCTS</t>
  </si>
  <si>
    <t>SIZE</t>
  </si>
  <si>
    <t>ORIGIN</t>
  </si>
  <si>
    <t>ORDER QUANTITY</t>
  </si>
  <si>
    <t>TOTAL PRICE</t>
  </si>
  <si>
    <t>BEERS</t>
  </si>
  <si>
    <t>Asahi Dry Beer 5.2%</t>
  </si>
  <si>
    <t>33cl</t>
  </si>
  <si>
    <t>Japan</t>
  </si>
  <si>
    <t>Kirin Ichiban Beer 5.0%</t>
  </si>
  <si>
    <t>Japanese Beer Sapporo 4.7%</t>
  </si>
  <si>
    <t xml:space="preserve">COQUEREL Apple Cider BRUT </t>
  </si>
  <si>
    <t>75cl</t>
  </si>
  <si>
    <t>France</t>
  </si>
  <si>
    <t xml:space="preserve">Suze </t>
  </si>
  <si>
    <t>1l</t>
  </si>
  <si>
    <t>france</t>
  </si>
  <si>
    <t>Henri Bardoin Pastis</t>
  </si>
  <si>
    <t>70cl</t>
  </si>
  <si>
    <t>Aperol Aperetivo - Bitter for Spritz Cocktail</t>
  </si>
  <si>
    <t>Italy</t>
  </si>
  <si>
    <t>GET27 - Mint Liquor</t>
  </si>
  <si>
    <t>Benedictine  Normandy Herb Liquor</t>
  </si>
  <si>
    <t>St Germain Liquor (Elderflower liquor)  For Spritz cocktail</t>
  </si>
  <si>
    <t>DISTILLERIE LOUIS ROQUE SOUILLAC LIQUORS</t>
  </si>
  <si>
    <t>Distillerie Louis Roque Souillac - Blackcurrent Cream</t>
  </si>
  <si>
    <t xml:space="preserve">Distillerie Louis Roque Souillac - Blackberry Cream </t>
  </si>
  <si>
    <t>JOSEPH CARTRON LIQUORS</t>
  </si>
  <si>
    <t>Joseph Cartron - Violet Liquor</t>
  </si>
  <si>
    <t>Joseph Cartron - Green Apple Liquor</t>
  </si>
  <si>
    <t>Joseph Cartron - Pink Grapefruit Liquor</t>
  </si>
  <si>
    <t>Joseph Cartron - Watermelon Liquor</t>
  </si>
  <si>
    <t>Joseph Cartron - Mandarin Liquor</t>
  </si>
  <si>
    <t>Joseph Cartron - Litchi Liquor</t>
  </si>
  <si>
    <t>Joseph Cartron - Banana Liquor</t>
  </si>
  <si>
    <t>Joseph Cartron - Blue Curaçao</t>
  </si>
  <si>
    <t xml:space="preserve">Joseph Cartron - Wild Strawberry Cream </t>
  </si>
  <si>
    <t>Joseph Cartron - Blackcurrent Cream</t>
  </si>
  <si>
    <t>LIQUORS DOMAINE FRERES BOTT ALSACE</t>
  </si>
  <si>
    <t>Frères Bott - Mirabelle Cream</t>
  </si>
  <si>
    <t>50cl</t>
  </si>
  <si>
    <t>Frères Bott - Peach Cream</t>
  </si>
  <si>
    <t>Frères Bott - Raspberry Cream</t>
  </si>
  <si>
    <t>Frères Bott - William Pear 43.50%</t>
  </si>
  <si>
    <t>SAKE</t>
  </si>
  <si>
    <t>Sho Chiku Bai Classic Junmai</t>
  </si>
  <si>
    <t>18cl</t>
  </si>
  <si>
    <t xml:space="preserve">SCB SG Shirakabegur Kimonoto Junmai </t>
  </si>
  <si>
    <t>Hana Kizakura Junmai Ginjo</t>
  </si>
  <si>
    <t>30cl</t>
  </si>
  <si>
    <t>GIN</t>
  </si>
  <si>
    <t>G'vin Floraison Small Batch 40%</t>
  </si>
  <si>
    <t>Principe De Los Apostoles 40.5%</t>
  </si>
  <si>
    <t>Argentina</t>
  </si>
  <si>
    <t>Trois Femme - Hibiscus Hand Crafted in St. Lucia 43%</t>
  </si>
  <si>
    <t xml:space="preserve">Saint Lucia </t>
  </si>
  <si>
    <t>Trois Femme - Lemongrass Hand Crafted in St. Lucia 43%</t>
  </si>
  <si>
    <t>Normindia Distilled Gin - Domaine du Coquerel  (Distilled in Calvados still)</t>
  </si>
  <si>
    <t>VERMOUTH</t>
  </si>
  <si>
    <t>Caperitif - White Vermouth 16.5%</t>
  </si>
  <si>
    <t>South Africa</t>
  </si>
  <si>
    <t>Otto's - Red Vermouth 17%</t>
  </si>
  <si>
    <t>Greece</t>
  </si>
  <si>
    <t xml:space="preserve">Red Martini </t>
  </si>
  <si>
    <t xml:space="preserve">Italy </t>
  </si>
  <si>
    <t xml:space="preserve">White Martini </t>
  </si>
  <si>
    <t>VODKA</t>
  </si>
  <si>
    <t>Le Philtre - Cognac Region Organic vodka</t>
  </si>
  <si>
    <t xml:space="preserve">Beluga Noble Export </t>
  </si>
  <si>
    <t>Russia</t>
  </si>
  <si>
    <t>PISCO</t>
  </si>
  <si>
    <t>La Caravedo Quebranta - Pisco 41%</t>
  </si>
  <si>
    <t>Ica, Peru</t>
  </si>
  <si>
    <t>CACHACA</t>
  </si>
  <si>
    <t>Yaguara Branca - Cachaça 40.5%</t>
  </si>
  <si>
    <t xml:space="preserve">Brazil </t>
  </si>
  <si>
    <t>TEQUILA</t>
  </si>
  <si>
    <t>Tequila Terralta 110 Proof - Blanco 100% Agave 55%</t>
  </si>
  <si>
    <t>Mexico</t>
  </si>
  <si>
    <t>Tequila Terralta 110 Proof - Extra Anejo 100% Agave 55%</t>
  </si>
  <si>
    <t xml:space="preserve">Tequila Volcano - Blanco 100% Agave </t>
  </si>
  <si>
    <t xml:space="preserve">Tequila Volcano - Cristalino Reposado 100% Agave </t>
  </si>
  <si>
    <t>Tequila Don Julio - Anejo 1942 100% Agave</t>
  </si>
  <si>
    <t>MEZCAL</t>
  </si>
  <si>
    <t>Cuish - 10 years Espadin Capon Aniversario 45%</t>
  </si>
  <si>
    <t>Cuish - Destilado de Agave Tepextate 46%</t>
  </si>
  <si>
    <t>Koch - Espadin Capon 47%</t>
  </si>
  <si>
    <t>PORTO</t>
  </si>
  <si>
    <t>Portugal</t>
  </si>
  <si>
    <t>Quinta Do Pessegueiro - White Porto No Vintage 18.5%</t>
  </si>
  <si>
    <t xml:space="preserve">Quinta Da Colmaça - Red Porto Vintage 2006 </t>
  </si>
  <si>
    <t>Quinta Da Colmaça - Red Porto Vintage 2002</t>
  </si>
  <si>
    <t>Quinta Da Colmaça - Red Porto Vintage 2003</t>
  </si>
  <si>
    <t>Quinta Da Colmaça - Red Porto Colheita 2010</t>
  </si>
  <si>
    <t>Michel Couvreur - The Unique, Blended Whisky 44%</t>
  </si>
  <si>
    <t>Michel Couvreur - Cap a Pie,  Blended Whisky 45%</t>
  </si>
  <si>
    <t>Michel Couvreur - Intravagan'za Clearach, Cereal Spirits 50%</t>
  </si>
  <si>
    <t xml:space="preserve">Michel Couvreur - Overaged, Blended Malt Whisky 43% </t>
  </si>
  <si>
    <t>Michel Couvreur - Candid, Single Malt Whisky 49%</t>
  </si>
  <si>
    <t>Michel Couvreur - Special Vatting, Blended Malt Whisky 45%</t>
  </si>
  <si>
    <t>Michel Couvreur - Blossoming Auld Sherried, Single Malt Whisky 45%</t>
  </si>
  <si>
    <t>Habitation Clement - Blue Cane, Rhum Blanc Agricole  50%</t>
  </si>
  <si>
    <t xml:space="preserve">Martinique </t>
  </si>
  <si>
    <t>Habitation Clement - Créole Shrubb, Orange &amp; Créole Spices Liquor  40%</t>
  </si>
  <si>
    <t>Habitation Clement - VSOP, Rhum Vieux Agricole  40%</t>
  </si>
  <si>
    <t xml:space="preserve">RUM SAINTE LUCIA </t>
  </si>
  <si>
    <t>Admiral Rodney - HMS Princessa, Fine Mature St. Lucia Rum. 40%</t>
  </si>
  <si>
    <t>Admiral Rodney - HMS Royal Oak, Extra Old St. Lucia Rum  40%</t>
  </si>
  <si>
    <t>Admiral Rodney - HMS Formidable, Rare St. Lucia Rum  40%</t>
  </si>
  <si>
    <t>Chairman's Reserve - White Rum  43%</t>
  </si>
  <si>
    <t>Chairman's Reserve - The Forgotten Casks, Extra Aged  40%</t>
  </si>
  <si>
    <t>Chairman's Reserve - 1931  46%</t>
  </si>
  <si>
    <t xml:space="preserve">BAS-ARMAGNAC </t>
  </si>
  <si>
    <t>La Fontaine de Coincy - Bas- Armagnac VSOP</t>
  </si>
  <si>
    <t>La Fontaine de Coincy - Bas- Armagnac 1992</t>
  </si>
  <si>
    <t>La Fontaine de Coincy - Bas- Armagnac 1989</t>
  </si>
  <si>
    <t>La Fontaine de Coincy - Bas- Armagnac 1982</t>
  </si>
  <si>
    <t>La Fontaine de Coincy - Bas-Armagnac Orange Liquor</t>
  </si>
  <si>
    <t xml:space="preserve">COGNAC </t>
  </si>
  <si>
    <t>Cognac Hennessy - XO</t>
  </si>
  <si>
    <t xml:space="preserve">Cognac Hennessy - Paradise </t>
  </si>
  <si>
    <t>Cognac Delamain</t>
  </si>
  <si>
    <t>CALVADOS</t>
  </si>
  <si>
    <t xml:space="preserve">Coquerel Calvados - Single Cask 24years </t>
  </si>
  <si>
    <t>Coquerel Calvados - XO 2020</t>
  </si>
  <si>
    <t xml:space="preserve">Coquerel Calvados - 4 years old finish Cask Bourbon Collection </t>
  </si>
  <si>
    <t>Rum Punch READY TO DRINK - Clément PASSION FRUIT</t>
  </si>
  <si>
    <t>Rum Punch READY TO DRINK - Clément PINEAPPLE</t>
  </si>
  <si>
    <t>Rum Punch READY TO DRINK - Clément CERISE PAYS / ACEROLA</t>
  </si>
  <si>
    <t>Rum Punch READY TO DRINK - Clément GUAVA</t>
  </si>
  <si>
    <t>Rum Punch READY TO DRINK - Clément PLANTEUR</t>
  </si>
  <si>
    <t>RUM PUNCH READY TO DRINK CLEMENT 2 FOR 150EC</t>
  </si>
  <si>
    <t>1.5l</t>
  </si>
  <si>
    <t>3l</t>
  </si>
  <si>
    <t>4.5l</t>
  </si>
  <si>
    <t>12l</t>
  </si>
  <si>
    <t>18l</t>
  </si>
  <si>
    <t xml:space="preserve">
CHÂTEAU BELLE BRISE, BORDEAUX</t>
  </si>
  <si>
    <t xml:space="preserve">
CHÂTEAU CLINET, BORDEAUX</t>
  </si>
  <si>
    <t xml:space="preserve">
CHATEAU VITUS, BORDEAUX</t>
  </si>
  <si>
    <t xml:space="preserve">
CHÂTEAU LUCIEN MUZARD, BURGUNDY</t>
  </si>
  <si>
    <t xml:space="preserve">
DOMAINE PIERRE &amp; BERTRAND COULY, LOIRE VALLEE</t>
  </si>
  <si>
    <t>1.5cl</t>
  </si>
  <si>
    <t xml:space="preserve">
CHÂTEAU SANCERRE, LOIRE VALLEE</t>
  </si>
  <si>
    <t xml:space="preserve">
ALEXANDRE MONMOUSSEAU, LOIRE VALLEE</t>
  </si>
  <si>
    <t xml:space="preserve">
CHÂTEAU DE LA FONT DU LOUP, RHONE VALLEE </t>
  </si>
  <si>
    <t xml:space="preserve">
FAMILLE PERRIN, RHONE VALLEE </t>
  </si>
  <si>
    <t xml:space="preserve">
DOMAINE GEORGES VERNAY, RHONE VALLEE </t>
  </si>
  <si>
    <t xml:space="preserve">
DOMAINE GUILLAMAN, SUD-OUEST</t>
  </si>
  <si>
    <t xml:space="preserve">
OLIVIER COSTE, PAYS D'OC</t>
  </si>
  <si>
    <t xml:space="preserve">
CHÂTEAU SAINT MAUR, COTES DE PROVENCE</t>
  </si>
  <si>
    <t xml:space="preserve">
CHÂTEAU LEOUBE, COTES DE PROVENCE</t>
  </si>
  <si>
    <t xml:space="preserve">
DOMAINE GONET MEDEVILLE, CHAMPAGNE </t>
  </si>
  <si>
    <t>NV</t>
  </si>
  <si>
    <t>37,5cl</t>
  </si>
  <si>
    <t>Ruinart - Blanc de Blanc</t>
  </si>
  <si>
    <t xml:space="preserve">ITALY </t>
  </si>
  <si>
    <t xml:space="preserve">Tenuta San Guido - Sassicaia, Bolgheri Tuscany </t>
  </si>
  <si>
    <t>PORTUGAL</t>
  </si>
  <si>
    <t xml:space="preserve">
QUINTA DO PESSEGUEIRO, DOURO</t>
  </si>
  <si>
    <t xml:space="preserve">
DAOU WINEYARDS, PASO ROBLES</t>
  </si>
  <si>
    <t>CHILI</t>
  </si>
  <si>
    <t xml:space="preserve">Tomme de Savoie  - Cow's Milk - France </t>
  </si>
  <si>
    <t>Appenzeller - Cow - Switzerland</t>
  </si>
  <si>
    <t xml:space="preserve">Beaufort - Cow- France </t>
  </si>
  <si>
    <t xml:space="preserve">Bleu d'Auvergne  - Cow- France </t>
  </si>
  <si>
    <t xml:space="preserve">Camembert 250G  - Cow - France </t>
  </si>
  <si>
    <t xml:space="preserve">Comté Reserve 36 Months  - Cow - France </t>
  </si>
  <si>
    <t xml:space="preserve">Osso Iraty - Sheep - France </t>
  </si>
  <si>
    <t>Parmesano Reggiano 24 Months - Cow - Italy</t>
  </si>
  <si>
    <t>Pérail La bergere 150g - Sheep - France</t>
  </si>
  <si>
    <t>Roquefort Papillon - Sheep - France</t>
  </si>
  <si>
    <t xml:space="preserve">Sainte Maure AOC  250G - Goat - France </t>
  </si>
  <si>
    <t>Truffled Gouda Holland - Cow - Holland</t>
  </si>
  <si>
    <t>Truffled Mozzarela Di Buffala 125g - Buffala - Italy</t>
  </si>
  <si>
    <t>Valençay 220G - Goat - France</t>
  </si>
  <si>
    <t>Zuchini Medium</t>
  </si>
  <si>
    <t xml:space="preserve">Mushrooms Paris cut Brown button </t>
  </si>
  <si>
    <t xml:space="preserve">HOT CHOCOLATES </t>
  </si>
  <si>
    <t>TOTAL ASIAN PRODUCTS</t>
  </si>
  <si>
    <t>NON ALC. BEVERAGES</t>
  </si>
  <si>
    <t>NOUGAT</t>
  </si>
  <si>
    <t>Tomatoes Baby on Vine </t>
  </si>
  <si>
    <t>Pouligny St Pierre 220g - Goat - France</t>
  </si>
  <si>
    <t>Black Angus Picanha (US)</t>
  </si>
  <si>
    <t xml:space="preserve">MIX  BIG PLATTER (Cheese / Charcuterie) </t>
  </si>
  <si>
    <t>BREAD (FROZEN) P.15 --&gt; P.22</t>
  </si>
  <si>
    <t>Multi grain Loaf  450GR Sourdough</t>
  </si>
  <si>
    <t>Pochon Loaf 450G Sourdough</t>
  </si>
  <si>
    <t>Rustic Loaf 450G Sourdough</t>
  </si>
  <si>
    <t>PASTRIES (FROZEN) P.15 --&gt; p.22</t>
  </si>
  <si>
    <t>Sea scallops in a bucket 1KG</t>
  </si>
  <si>
    <t>Pine Nuts 150g</t>
  </si>
  <si>
    <t>APPLE CIDER BUY 2 FOR XCD 50.00</t>
  </si>
  <si>
    <t>Rum Punch READY TO DRINK - Clément PINA COLADA</t>
  </si>
  <si>
    <t>Rum Punch READY TO DRINK - Clément HONEYDEW</t>
  </si>
  <si>
    <t xml:space="preserve">Rum Punch READY TO DRINK - Clément MANGO &amp; PASSION FRUIT </t>
  </si>
  <si>
    <t>Elderflower 70cl</t>
  </si>
  <si>
    <t>Grenade 70cl</t>
  </si>
  <si>
    <t>Violet flower 70cl</t>
  </si>
  <si>
    <t>250G</t>
  </si>
  <si>
    <t>25CL</t>
  </si>
  <si>
    <t>500ML</t>
  </si>
  <si>
    <t xml:space="preserve">Extra Virgin Olive Oil Organic  - Omed 25cl </t>
  </si>
  <si>
    <t>500G</t>
  </si>
  <si>
    <t>100G</t>
  </si>
  <si>
    <t>110G</t>
  </si>
  <si>
    <t>Organic Cream of Sardines with Sheep Cheese  110g</t>
  </si>
  <si>
    <t>130G</t>
  </si>
  <si>
    <t>Sundried Organic Apricot 200gr</t>
  </si>
  <si>
    <t>200G</t>
  </si>
  <si>
    <t>1KG</t>
  </si>
  <si>
    <t>Rice Acquerello Risotto 500g</t>
  </si>
  <si>
    <t>Rice Acquerello Risotto  1kg</t>
  </si>
  <si>
    <t>270G</t>
  </si>
  <si>
    <t>90G</t>
  </si>
  <si>
    <t>40G</t>
  </si>
  <si>
    <t>85G</t>
  </si>
  <si>
    <t>25G</t>
  </si>
  <si>
    <t>180G</t>
  </si>
  <si>
    <t>UNIT</t>
  </si>
  <si>
    <t>Madeleine - pistachio - Maison Colibri  X7 units 175g</t>
  </si>
  <si>
    <t>TRAY MACARON NO1 96Pces Box</t>
  </si>
  <si>
    <t>284ML</t>
  </si>
  <si>
    <t>600G</t>
  </si>
  <si>
    <t>15CL</t>
  </si>
  <si>
    <t>33ML</t>
  </si>
  <si>
    <t>320G</t>
  </si>
  <si>
    <t>Gruyère 21 Months - Cow - Switzerland</t>
  </si>
  <si>
    <t>Butter Biscuit- Palet du Pont-Aven 400g (Sablé Breton/BRITAIN PUCK) 24pieces</t>
  </si>
  <si>
    <t>Butter Biscuit - Galettes de Pont-Aven 400g 48 pieces</t>
  </si>
  <si>
    <t>OTHER</t>
  </si>
  <si>
    <t xml:space="preserve">Sweet &amp; Sour Sauce Sauce </t>
  </si>
  <si>
    <t>240gr</t>
  </si>
  <si>
    <t xml:space="preserve">Siracha Sauce 600g Chili Sauce Xtra Hot </t>
  </si>
  <si>
    <t>Panko Breadcrumb 250gr</t>
  </si>
  <si>
    <t>White Miso Paste NO MSG 500g</t>
  </si>
  <si>
    <t>Red pepper chili Paste 500g</t>
  </si>
  <si>
    <t>Kondubashi Base Broth1kg</t>
  </si>
  <si>
    <t xml:space="preserve">STOCK / BROTH </t>
  </si>
  <si>
    <t>CHARCUTERIE / COLD MEAT CUTS /THIN SLICES</t>
  </si>
  <si>
    <t>Emmental - Cow - Switzerland</t>
  </si>
  <si>
    <t>450G</t>
  </si>
  <si>
    <t>Chacuterie Platter assortment (Big Size)</t>
  </si>
  <si>
    <t>Chacuterie Platter assortment (Small Size)</t>
  </si>
  <si>
    <t>JARS READY TO EAT up to 4 PEOPLE</t>
  </si>
  <si>
    <t>CHEESES &amp; DAIRY PRODUCTS P.5 
MINIMUM PURCHASE ORDER OF  250GR IF NOT SOLD BY UNIT</t>
  </si>
  <si>
    <t xml:space="preserve">Homemade Rillette </t>
  </si>
  <si>
    <t xml:space="preserve">Laurent-Perrier - Brut Cuvée Rosé </t>
  </si>
  <si>
    <t>EGGS</t>
  </si>
  <si>
    <t>Green Mint Syrup 70cl</t>
  </si>
  <si>
    <t>Joseph Cartron - Wine Peach Cream</t>
  </si>
  <si>
    <t xml:space="preserve">Potatoes Ratte du Touquet </t>
  </si>
  <si>
    <t>Pecan Nuts 500g</t>
  </si>
  <si>
    <t xml:space="preserve">Mushroom Portobello </t>
  </si>
  <si>
    <t>Corona beer</t>
  </si>
  <si>
    <t xml:space="preserve">Mexico </t>
  </si>
  <si>
    <t>Evian 75cl</t>
  </si>
  <si>
    <t>PASTAS / DOUGHS</t>
  </si>
  <si>
    <t>Piquillo Peppers whole Extra - 850g</t>
  </si>
  <si>
    <t>CHEESE PLATTER</t>
  </si>
  <si>
    <t>SEAFOOD PLATTER</t>
  </si>
  <si>
    <t>CHARCUTERIE PLATTERS</t>
  </si>
  <si>
    <t xml:space="preserve">Mushroom Shiitake </t>
  </si>
  <si>
    <t xml:space="preserve">Saint-Nectaire - Cow - France </t>
  </si>
  <si>
    <t xml:space="preserve">Saint-Félicien 180G - Cow - France </t>
  </si>
  <si>
    <t xml:space="preserve">Reblochon 450g - Cow - France </t>
  </si>
  <si>
    <t>Raclette - Cow - Switzerland</t>
  </si>
  <si>
    <t>Mozzarela Di Buffala 2PIECES /  125G - Buffala - Italy</t>
  </si>
  <si>
    <t xml:space="preserve">Morbier - Cow - France </t>
  </si>
  <si>
    <t xml:space="preserve">Mimolette - Cow - France </t>
  </si>
  <si>
    <t>Gouda Holland - Cow - Holland</t>
  </si>
  <si>
    <t>Blue Stilton - Cow - UK</t>
  </si>
  <si>
    <t xml:space="preserve">Truffled Brie de Meaux - Cow's Milk - France </t>
  </si>
  <si>
    <t>Truffled Camembert di buffala 150G - Buffala - Italy</t>
  </si>
  <si>
    <t xml:space="preserve">UPDATED UNTIL:		</t>
  </si>
  <si>
    <t xml:space="preserve">DRY EPICERY </t>
  </si>
  <si>
    <t>Olivadexquise - Green Olives &amp; Figs Tapenade - Château Saint-Maur - 130gr</t>
  </si>
  <si>
    <t>Olivadexquise - Black Olives &amp; Truffle juice Tapenade - Château Saint-Maur - 130gr</t>
  </si>
  <si>
    <t>Thoïonadexquise - Tuna &amp; Grapefruit - Château Saint-Maur - 130gr</t>
  </si>
  <si>
    <t>Bell Pepper &amp; Espelette Pepper Chutney - L'Epicurien -  245gr</t>
  </si>
  <si>
    <t>Onion Shortbread - Goulibeur- 100g</t>
  </si>
  <si>
    <t>Anchovies in Olive Oil - Ortiz - 55g</t>
  </si>
  <si>
    <t>Anchovies in Olive Oil Serie Oro - Ortiz -  450g</t>
  </si>
  <si>
    <t xml:space="preserve">Tuna in Olive Oil  - Ortiz -  270g </t>
  </si>
  <si>
    <t>Tuna Bonito  del norte in Olive Oil  - Ortiz - 400g</t>
  </si>
  <si>
    <t>Tuna Bonito  del norte  In Olive Oil  - Ortiz - 1,8Kg</t>
  </si>
  <si>
    <t>Tuna Niçoise Styled Organic (vegetables) - La Bonne Mere - 135g</t>
  </si>
  <si>
    <t xml:space="preserve">Sardines les Royans, Olive oil &amp; ravigote sauce - La belle Iloise - 115g </t>
  </si>
  <si>
    <t xml:space="preserve">Sardines &amp; Black olive tapenade - La belle Iloise - 115g </t>
  </si>
  <si>
    <t>Sardines, Lemon Thyme &amp; Timut pepper - La belle Iloise - 115g</t>
  </si>
  <si>
    <t>Sardines, Extra virgin olive oil, Spices &amp; Aromates - La belle Iloise - 115g</t>
  </si>
  <si>
    <t>Sardines Olive oil &amp; Green Pepper - La belle Iloise - 115g</t>
  </si>
  <si>
    <t>Sardines Muscadet &amp; Aromates - La belle Iloise - 115g</t>
  </si>
  <si>
    <t>Sardines with tomato &amp; virgin olive oil - La belle Iloise - 115g</t>
  </si>
  <si>
    <t>ANCHOVIES</t>
  </si>
  <si>
    <t>TUNA</t>
  </si>
  <si>
    <t>SARDINES</t>
  </si>
  <si>
    <t>Mackerel curry &amp; almonds - La belle Iloise - 112g</t>
  </si>
  <si>
    <t>Mackerel white wine &amp; Aromate - La belle Iloise - 176g</t>
  </si>
  <si>
    <t>Mackerel olive oil lemon &amp; peppers - La belle Iloise - 176g</t>
  </si>
  <si>
    <t xml:space="preserve">Lobster Spread - La belle Iloise - 105g </t>
  </si>
  <si>
    <t xml:space="preserve">Mussels &amp; Curry Spread  - La belle Iloise - 105g </t>
  </si>
  <si>
    <t>Salmon &amp; Leek Spread  - La belle Iloise - 105g</t>
  </si>
  <si>
    <t>White tuna Mousse with basil - La belle Iloise - 60g</t>
  </si>
  <si>
    <t xml:space="preserve">Lobster Mousse with Cognac - La belle Iloise - 60g </t>
  </si>
  <si>
    <t>Sardines Cream with whisky - La belle Iloise - 60g</t>
  </si>
  <si>
    <t xml:space="preserve">Salmon Cream with taragon - La belle Iloise - 60g </t>
  </si>
  <si>
    <t xml:space="preserve">Pollack fish Rillette with Sichuan Pepper - La belle Iloise - 60g </t>
  </si>
  <si>
    <t>Sardines with oriental spices - La belle Iloise - 115g</t>
  </si>
  <si>
    <t>Sardines with tomato &amp; pistou - La belle Iloise - 115g</t>
  </si>
  <si>
    <t>Sardines with candid lemon &amp; Coriander - La belle Iloise - 115g</t>
  </si>
  <si>
    <t>Sardines with baratte butter - La belle Iloise - 115g</t>
  </si>
  <si>
    <t>Sardines with muscadet white wines - La belle Iloise - 115g</t>
  </si>
  <si>
    <t>Mixed Fruits Yogurt High Quality PACK OF 4 UNITS - Beillevaire</t>
  </si>
  <si>
    <t>Salmon Egg Roe - Comptoir du Caviar - 100G</t>
  </si>
  <si>
    <t>Cod Egg Roe Tarama  - Comptoir du Caviar - 90gr</t>
  </si>
  <si>
    <t>Summer truffle Tarama  - Comptoir du Caviar - 90gr</t>
  </si>
  <si>
    <t>Blinis Minis - Comptoir du Caviar -  (toasts for smoked salmon 16 PIECES)</t>
  </si>
  <si>
    <t>MEATS P.8 
MINIMUM PURCHASE ORDER OF 1/2 POUND / 227Gr</t>
  </si>
  <si>
    <t>Houmus  - Sud'n'Sol - 500g</t>
  </si>
  <si>
    <t>SWEET EPICERY</t>
  </si>
  <si>
    <t>Apricot &amp; Lavender Jam - La Chambre aux confitures - 200G</t>
  </si>
  <si>
    <t>Apricot Jam- La Chambre aux confitures -  200g</t>
  </si>
  <si>
    <t>Apricot, Passion Fruit &amp; Red Current Jam - La Chambre aux confitures - 200g</t>
  </si>
  <si>
    <t>Banana, Passion Fruit &amp; Ginger Jam- La Chambre aux confitures -  200g</t>
  </si>
  <si>
    <t>Blackcurrent &amp; Violet Flower Jam- La Chambre aux confitures -  200g</t>
  </si>
  <si>
    <t>Figs Jam - La Chambre aux confitures - 200g</t>
  </si>
  <si>
    <t>Guava Jam - La Chambre aux confitures - 200g</t>
  </si>
  <si>
    <t>Lemon &amp; Ginger Jam - La Chambre aux confitures - 200g</t>
  </si>
  <si>
    <t>Lemon &amp; Orange Jam- La Chambre aux confitures -  200g</t>
  </si>
  <si>
    <t>Mango, Passion Fruit &amp; Vanilla Jam- La Chambre aux confitures -  200g</t>
  </si>
  <si>
    <t>Morello Cherry Jam - La Chambre aux confitures - 200g</t>
  </si>
  <si>
    <t>Orange &amp; Grapefruit Jam - La Chambre aux confitures - 200g</t>
  </si>
  <si>
    <t xml:space="preserve">Passion Fruit &amp; Milk Chocolate jam - La Chambre aux confitures - 200g </t>
  </si>
  <si>
    <t>Passion Fruit Jam - La Chambre aux confitures - 100g</t>
  </si>
  <si>
    <t>Peach vine  Jam - La Chambre aux confitures - 200g</t>
  </si>
  <si>
    <t>Pear &amp; Vanilla Jam - La Chambre aux confitures - 200g</t>
  </si>
  <si>
    <t>Pineapple, Coconut &amp; Lime Jam - La Chambre aux confitures - 200g</t>
  </si>
  <si>
    <t>Raspberry &amp; Passion Fruit Jam- La Chambre aux confitures -  200g</t>
  </si>
  <si>
    <t>Red Fruits Jam - La Chambre aux confitures - 200g</t>
  </si>
  <si>
    <t>Rhubarb , Banana &amp; Passion Fruit Jam - La Chambre aux confitures - 200g</t>
  </si>
  <si>
    <t>Rhubarb Jam - La Chambre aux confitures - 200g</t>
  </si>
  <si>
    <t>Salted Butter Caramel Jam - La Chambre aux confitures - 120g</t>
  </si>
  <si>
    <t>Savourish Strawberry Jam - La Chambre aux confitures - 200g</t>
  </si>
  <si>
    <t xml:space="preserve">Strawberry &amp; verbena Jam- La Chambre aux confitures -  200g </t>
  </si>
  <si>
    <t>Sweet Orange Jam- La Chambre aux confitures -  200g</t>
  </si>
  <si>
    <t>Yuzu Jam - La Chambre aux confitures - 100g</t>
  </si>
  <si>
    <t>Cocoa Nibs coated with chocolate - Michel Cluizel - 120g Box</t>
  </si>
  <si>
    <t>White Ivory Chocolate &amp; Raspberry  - Valrhona - 85g Bar</t>
  </si>
  <si>
    <t>Caraïbe Dark Chocolate &amp; Hazelnuts 66%  - Valrhona - 85g Bar</t>
  </si>
  <si>
    <t>Caramelia Crunchy Pearls &amp; Caramel 36%  - Valrhona - 85g Bar</t>
  </si>
  <si>
    <t>Guanaja Dark Chocolate 70%  - Valrhona - 70g Bar</t>
  </si>
  <si>
    <t>Jivara Milk Chocolate &amp; Pécan Nuts 40%  - Valrhona - 85g Bar</t>
  </si>
  <si>
    <t>Jivara Milk Chocolate 40% - Valrhona -  70g Bar</t>
  </si>
  <si>
    <t>Manjari Dark Chocolate &amp; Orange 64%  - Valrhona - Bar</t>
  </si>
  <si>
    <t xml:space="preserve">Opalys Dark Chocolate  - Valrhona - 500g </t>
  </si>
  <si>
    <t>Opalys Milk Chocolate   - Valrhona - 500g</t>
  </si>
  <si>
    <t>Opalys White Chocolate  - Valrhona - 500g</t>
  </si>
  <si>
    <t>The Blond Dulcey Chocolate 32%  - Valrhona - 70g Bar</t>
  </si>
  <si>
    <t>CHOCOLATE BARS</t>
  </si>
  <si>
    <t>Dark Chocolate/Hazelnut/ Orange - Michel Cluizel -30g Bar</t>
  </si>
  <si>
    <t>Milk Chocolate /Cocoa Nibs/Nougatine - Michel Cluizel - 30g Bar</t>
  </si>
  <si>
    <t>Milk Chocolate /Grape/Almond - Michel Cluizel - 30g Bar</t>
  </si>
  <si>
    <t>Milk Chocolate /Praliné/Hazelnut - Michel Cluizel - 30g Bar</t>
  </si>
  <si>
    <t>CHOCOLATES CHIPS AND PEARLS</t>
  </si>
  <si>
    <t>MOCHI GLUTEN FREE</t>
  </si>
  <si>
    <t>CANDY GIFT BOXES</t>
  </si>
  <si>
    <t>CANDIES</t>
  </si>
  <si>
    <t>GIFT/HARD TEA BOXES REUSEABLE</t>
  </si>
  <si>
    <t xml:space="preserve">INFUSIONS - HEARBAL TEAS </t>
  </si>
  <si>
    <t>WINE CELLAR</t>
  </si>
  <si>
    <t>Vanilla from Madagascar70cl</t>
  </si>
  <si>
    <t xml:space="preserve">Fever Tree - Ginger Ale Premium 20cl </t>
  </si>
  <si>
    <t>Fever Tree - Ginger Beer 20cl</t>
  </si>
  <si>
    <t>Fever Tree - Tonic Water Premium Indian  20cl</t>
  </si>
  <si>
    <t>Fever Tree - Tonic Water India Aromatic 20cl</t>
  </si>
  <si>
    <t>Fever Tree - Tonic Water Mediterranean 20cl</t>
  </si>
  <si>
    <t>Caraïbes dark chocolate 66% Hazelnut slivers - Valrhona - 120g Bar</t>
  </si>
  <si>
    <t xml:space="preserve">Joseph Cartron - Green French Honeydew Liquor </t>
  </si>
  <si>
    <t>Comte Cheese Shortbread - Goulibeur- 100g</t>
  </si>
  <si>
    <t>Black Olive Shortbread - Goulibeur- 100g</t>
  </si>
  <si>
    <t>Rosette au Fromage / Puff Pastry and Swiss Cheese Shortbread - 125g</t>
  </si>
  <si>
    <t>BALSAMICO</t>
  </si>
  <si>
    <t>Caramélia milk chocolate 36% Biscuity crunchy pearls- Valrhona - 120g Bar</t>
  </si>
  <si>
    <t>Jivara dark chocolate 40% Caramelized pecan slivers - Valrhona - 120g Bar</t>
  </si>
  <si>
    <t>Manjari dark chocolate 64% Candied orange peel - Valrhona - 120g Bar</t>
  </si>
  <si>
    <t>White ivory 35% Crunchy raspberry - Valrhona - 120g Bar</t>
  </si>
  <si>
    <t>Black Cherry Jam -  La Chambre aux confitures -  200g</t>
  </si>
  <si>
    <t>Orange Mango &amp; Passion Fruit -  La Chambre aux confitures -  200g</t>
  </si>
  <si>
    <t>Red Currant Cranberry -  La Chambre aux confitures -  200g</t>
  </si>
  <si>
    <t>Blueberry Lime - La Chambre aux confitures - 200g</t>
  </si>
  <si>
    <t>Royal Raspberry WITH CHAMPAGNE - La Chambre aux confitures - 200g</t>
  </si>
  <si>
    <t>Fig Pepper Chutney 100g -MAISON DE LA CONFITURE</t>
  </si>
  <si>
    <t>Mango Spices CHutney 100g -MAISON DE LA CONFITURE</t>
  </si>
  <si>
    <t>Mango, Coconut, white Chocolate - 200g</t>
  </si>
  <si>
    <t xml:space="preserve">kg </t>
  </si>
  <si>
    <t>Halibut</t>
  </si>
  <si>
    <t>Crab tarama  - Comptoir du Caviar - 100gr</t>
  </si>
  <si>
    <t>Olives Leccina - Esse Ci Olive from Bari - Italy - 950G</t>
  </si>
  <si>
    <t>Olives stuffed wih red pepper - Esse Ci Olive from Bari - Italy - 950G</t>
  </si>
  <si>
    <t xml:space="preserve">Guindillas -  Pickled Green Chilis (not spicy) - Maison Arostéguy Biarritz - France - 180G </t>
  </si>
  <si>
    <t>Aceto Balsamico di Modena IGP ball to shred  - Livia - Cascina Blasi 75G</t>
  </si>
  <si>
    <t>DUCK</t>
  </si>
  <si>
    <t xml:space="preserve">Yellow Boutargue - Putargua - Boutargue Memmi - 100g </t>
  </si>
  <si>
    <t>Pear &amp; Chocolate - 200g</t>
  </si>
  <si>
    <t>CHOCOLATE, HAZELNUT, CARAMEL SPREADS</t>
  </si>
  <si>
    <t xml:space="preserve">BLACK TEAS </t>
  </si>
  <si>
    <t xml:space="preserve">GREEN TEAS </t>
  </si>
  <si>
    <t>Fever Tree - Elderflower Tonic 20cl</t>
  </si>
  <si>
    <t xml:space="preserve">Fever Tree - Tonic Water Indian Refreshingly Light 20cl </t>
  </si>
  <si>
    <t>Fever Tree - Bitter Lemon Sicilian 20cl</t>
  </si>
  <si>
    <t xml:space="preserve">
HENRI DOSNON, CHAMPAGNE </t>
  </si>
  <si>
    <t xml:space="preserve">
LOUIS ROEDERER, CHAMPAGNE</t>
  </si>
  <si>
    <t>Grapefruit Limonade 33cl</t>
  </si>
  <si>
    <t>Truffled Burratina 100G</t>
  </si>
  <si>
    <t xml:space="preserve">Mushroom Grey Oyster </t>
  </si>
  <si>
    <t>Mackerel Lemon, Aneth &amp; Bergamot - La belle Iloise - 118g</t>
  </si>
  <si>
    <t>Sundried Figs</t>
  </si>
  <si>
    <t>Fig &amp; Walnut Jam 100g -MAISON DE LA CONFITURE</t>
  </si>
  <si>
    <t>Pomerol Oinion Truffle 100g  -MAISON DE LA CONFITURE</t>
  </si>
  <si>
    <t>1L</t>
  </si>
  <si>
    <t xml:space="preserve">Tatenokawa Shuryu Junmai Daiginjo </t>
  </si>
  <si>
    <t>72cl</t>
  </si>
  <si>
    <t>japan</t>
  </si>
  <si>
    <t xml:space="preserve">Vielle prune Reserve L.O.R </t>
  </si>
  <si>
    <t>Guanaja Dark Chocolate 70%  - Valrhona - 120g Bar</t>
  </si>
  <si>
    <t>ORGANIC FAIR TRADE COFFEE TEA &amp; INFUSION P.35</t>
  </si>
  <si>
    <t xml:space="preserve">San Pellegrino 25cl PACK OF 6 </t>
  </si>
  <si>
    <t xml:space="preserve">SAN PELLEGRINO - Orange Pomegranate 33cl PACK OF 6 </t>
  </si>
  <si>
    <t xml:space="preserve">SAN PELLEGRINO - Lemon 33cl PACK OF 6 </t>
  </si>
  <si>
    <t xml:space="preserve">SAN PELLEGRINO - Lemon Mint 33cl PACK OF 6 </t>
  </si>
  <si>
    <t xml:space="preserve">SAN PELLEGRINO - Orange  33cl PACK OF 6 </t>
  </si>
  <si>
    <t xml:space="preserve">SAN PELLEGRINO - Red Orange 33cl PACK OF 6 </t>
  </si>
  <si>
    <t xml:space="preserve">Perrier 20cl PACK OF 8 </t>
  </si>
  <si>
    <t>Joseph Cartron - Red Currant / double creme Joseph cartron</t>
  </si>
  <si>
    <t>FRESH EPICERY</t>
  </si>
  <si>
    <t>NON ALCOHOLIC BEVERAGES</t>
  </si>
  <si>
    <t>LIQUORS &amp; SPIRITS</t>
  </si>
  <si>
    <t xml:space="preserve">Mushroom King trumpet Eryngii </t>
  </si>
  <si>
    <t>DOZEN organic LOCAL eggs X12</t>
  </si>
  <si>
    <t>Apple Golden</t>
  </si>
  <si>
    <t xml:space="preserve">Extra Virgin Olive Oil Organic  - Cascina Blasi - 50cl </t>
  </si>
  <si>
    <t>Faye Italia Pasta Taggliolini TAJARIN All Uovo 250g</t>
  </si>
  <si>
    <t xml:space="preserve">Truffled Tomme du Berry - Cow - France </t>
  </si>
  <si>
    <t>300G</t>
  </si>
  <si>
    <t>SHICHIMI TOGARASHI 7 SPICES MIX</t>
  </si>
  <si>
    <t>Poggio Alle Mura - Grappa Di Brunello Riserva LIQUOR</t>
  </si>
  <si>
    <t>Broccolinis  250G</t>
  </si>
  <si>
    <t xml:space="preserve">Truffled Crémeux de Bourgogne 250G - Cow - France </t>
  </si>
  <si>
    <t xml:space="preserve">Burgundy Snails XL size - 8 DOZEN </t>
  </si>
  <si>
    <t>JAMS</t>
  </si>
  <si>
    <t xml:space="preserve">CAKE, BISCUITS, SWEETS  </t>
  </si>
  <si>
    <t xml:space="preserve">
CHATEAU CARONNE SAINTE GEMME, BORDEAUX</t>
  </si>
  <si>
    <t xml:space="preserve">
CHÂTEAU CITRAN, BORDEAUX</t>
  </si>
  <si>
    <t xml:space="preserve">
CHÂTEAU LASCOMBES, BORDEAUX</t>
  </si>
  <si>
    <t xml:space="preserve">
CHÂTEAU LA LOUVIERES, BORDEAUX</t>
  </si>
  <si>
    <t xml:space="preserve">
CHÂTEAU DASSAULT, BORDEAUX</t>
  </si>
  <si>
    <t xml:space="preserve">
CHÂTEAU CLOS LABARDE, BORDEAUX</t>
  </si>
  <si>
    <t xml:space="preserve">
CHÂTEAU TROPLONG MONDOT, BORDEAUX</t>
  </si>
  <si>
    <t xml:space="preserve">
CHÂTEAU MONBOUSQUET, BORDEAUX</t>
  </si>
  <si>
    <t xml:space="preserve">
CHÂTEAU CLOS DES BOUARD, BORDEAUX</t>
  </si>
  <si>
    <t xml:space="preserve">
CHÂTEAU CAP D'OR, BORDEAUX</t>
  </si>
  <si>
    <t xml:space="preserve">
CHÂTEAU BEAU SOLEIL, BORDEAUX</t>
  </si>
  <si>
    <t xml:space="preserve">
CHÂTEAU LE GAY BORDEAUX</t>
  </si>
  <si>
    <t xml:space="preserve">
DOMAINE DE TOUJUN, BORDEAUX</t>
  </si>
  <si>
    <t xml:space="preserve">
CAROLINE ET LOULOU MITJAVILLE, BORDEAUX </t>
  </si>
  <si>
    <t xml:space="preserve">
CHÂTEAU CLOS DES LUNES D'ARGENT, BORDEAUX</t>
  </si>
  <si>
    <t xml:space="preserve">
PHILIPPE LOQUINEAU, LOIRE VALLEE</t>
  </si>
  <si>
    <t xml:space="preserve">
DOMAINE TINEL-BLONDELET, LOIRE VALLEE</t>
  </si>
  <si>
    <t xml:space="preserve">
CHÂTEAU MONTUS, SUD-EST</t>
  </si>
  <si>
    <t xml:space="preserve">
MAS DE DAUMAS GASSAC, SUD-EST</t>
  </si>
  <si>
    <t>3L</t>
  </si>
  <si>
    <t xml:space="preserve">
CHÂTEAU SIMONE, COTES DE PROVENCE</t>
  </si>
  <si>
    <t xml:space="preserve">
DOMAINE DE MIRAVAL, COTES DE PROVENCE</t>
  </si>
  <si>
    <t xml:space="preserve">
TERMINUS, COTES DE PROVENCE</t>
  </si>
  <si>
    <t xml:space="preserve">
RUINART, CHAMPAGNE</t>
  </si>
  <si>
    <t xml:space="preserve">
CLOS APALTA, VALLE DE APALTA</t>
  </si>
  <si>
    <t xml:space="preserve">
BOLLINGER, CHAMPAGNE</t>
  </si>
  <si>
    <t>GRAPPA</t>
  </si>
  <si>
    <t>PICK-UP DATE</t>
  </si>
  <si>
    <t>DELIVERY DATE</t>
  </si>
  <si>
    <t>Perrier 75cl (PACK OF 12) UNIT PRICE</t>
  </si>
  <si>
    <t xml:space="preserve">San Pellegrino 75cl  (PACK OF 12) UNIT PRICE </t>
  </si>
  <si>
    <r>
      <t xml:space="preserve">Extra Virgin Olive Oil </t>
    </r>
    <r>
      <rPr>
        <b/>
        <sz val="12"/>
        <color theme="1"/>
        <rFont val="Open Sans"/>
        <family val="2"/>
      </rPr>
      <t xml:space="preserve">Smoked </t>
    </r>
    <r>
      <rPr>
        <sz val="12"/>
        <color theme="1"/>
        <rFont val="Open Sans"/>
        <family val="2"/>
      </rPr>
      <t xml:space="preserve">- Omed 25cl </t>
    </r>
  </si>
  <si>
    <r>
      <t xml:space="preserve">Extra Virgin Olive Oil </t>
    </r>
    <r>
      <rPr>
        <b/>
        <sz val="12"/>
        <color theme="1"/>
        <rFont val="Open Sans"/>
        <family val="2"/>
      </rPr>
      <t xml:space="preserve">Yuzu Citrus </t>
    </r>
    <r>
      <rPr>
        <sz val="12"/>
        <color theme="1"/>
        <rFont val="Open Sans"/>
        <family val="2"/>
      </rPr>
      <t xml:space="preserve"> - Omed 25cl </t>
    </r>
  </si>
  <si>
    <r>
      <t xml:space="preserve">Premium </t>
    </r>
    <r>
      <rPr>
        <b/>
        <sz val="12"/>
        <color theme="1"/>
        <rFont val="Open Sans"/>
        <family val="2"/>
      </rPr>
      <t>Truffle</t>
    </r>
    <r>
      <rPr>
        <sz val="12"/>
        <color theme="1"/>
        <rFont val="Open Sans"/>
        <family val="2"/>
      </rPr>
      <t xml:space="preserve"> Potatoe Chips - Torres Selecta  125g</t>
    </r>
  </si>
  <si>
    <r>
      <t xml:space="preserve">Faye Italia </t>
    </r>
    <r>
      <rPr>
        <b/>
        <sz val="12"/>
        <color theme="1"/>
        <rFont val="Open Sans"/>
        <family val="2"/>
      </rPr>
      <t xml:space="preserve">Truffle </t>
    </r>
    <r>
      <rPr>
        <sz val="12"/>
        <color theme="1"/>
        <rFont val="Open Sans"/>
        <family val="2"/>
      </rPr>
      <t>Cashew Nut 100g</t>
    </r>
  </si>
  <si>
    <r>
      <t xml:space="preserve">Faye Italia </t>
    </r>
    <r>
      <rPr>
        <b/>
        <sz val="12"/>
        <color theme="1"/>
        <rFont val="Open Sans"/>
        <family val="2"/>
      </rPr>
      <t>Truffled Polenta</t>
    </r>
    <r>
      <rPr>
        <sz val="12"/>
        <color theme="1"/>
        <rFont val="Open Sans"/>
        <family val="2"/>
      </rPr>
      <t xml:space="preserve"> 200g</t>
    </r>
  </si>
  <si>
    <r>
      <t>Faye Italia</t>
    </r>
    <r>
      <rPr>
        <b/>
        <sz val="12"/>
        <color theme="1"/>
        <rFont val="Open Sans"/>
        <family val="2"/>
      </rPr>
      <t xml:space="preserve"> Truffled Risotto </t>
    </r>
    <r>
      <rPr>
        <sz val="12"/>
        <color theme="1"/>
        <rFont val="Open Sans"/>
        <family val="2"/>
      </rPr>
      <t>210g</t>
    </r>
  </si>
  <si>
    <r>
      <rPr>
        <b/>
        <sz val="12"/>
        <color theme="1"/>
        <rFont val="Open Sans"/>
        <family val="2"/>
      </rPr>
      <t>Cassoulet:</t>
    </r>
    <r>
      <rPr>
        <sz val="12"/>
        <color theme="1"/>
        <rFont val="Open Sans"/>
        <family val="2"/>
      </rPr>
      <t xml:space="preserve"> Pork Sausage, Goose, Duck and White Beans</t>
    </r>
  </si>
  <si>
    <r>
      <rPr>
        <b/>
        <sz val="12"/>
        <color theme="1"/>
        <rFont val="Open Sans"/>
        <family val="2"/>
      </rPr>
      <t xml:space="preserve">SPREAD </t>
    </r>
    <r>
      <rPr>
        <sz val="12"/>
        <color theme="1"/>
        <rFont val="Open Sans"/>
        <family val="2"/>
      </rPr>
      <t xml:space="preserve">Praliné Spread 78% </t>
    </r>
    <r>
      <rPr>
        <b/>
        <sz val="12"/>
        <color theme="1"/>
        <rFont val="Open Sans"/>
        <family val="2"/>
      </rPr>
      <t>OIL &amp; ADDITIVE FREE</t>
    </r>
    <r>
      <rPr>
        <sz val="12"/>
        <color theme="1"/>
        <rFont val="Open Sans"/>
        <family val="2"/>
      </rPr>
      <t xml:space="preserve"> - Michel Cluizel - 250g</t>
    </r>
  </si>
  <si>
    <r>
      <rPr>
        <b/>
        <sz val="12"/>
        <color theme="1"/>
        <rFont val="Open Sans"/>
        <family val="2"/>
      </rPr>
      <t>Berlingot</t>
    </r>
    <r>
      <rPr>
        <sz val="12"/>
        <color theme="1"/>
        <rFont val="Open Sans"/>
        <family val="2"/>
      </rPr>
      <t xml:space="preserve"> : Traditional Fruty Hard Candies 300g </t>
    </r>
    <r>
      <rPr>
        <b/>
        <sz val="12"/>
        <color theme="1"/>
        <rFont val="Open Sans"/>
        <family val="2"/>
      </rPr>
      <t>BOX</t>
    </r>
  </si>
  <si>
    <r>
      <t xml:space="preserve">Crunchy cereal filling with caramel coated with 36% Milk  chocolate pearls  - Valrhona - 200G Sachet 
</t>
    </r>
    <r>
      <rPr>
        <b/>
        <i/>
        <sz val="12"/>
        <color theme="1"/>
        <rFont val="Open Sans"/>
        <family val="2"/>
      </rPr>
      <t>PERFECT FOR ICE CREAM, DECORATION…ETC</t>
    </r>
  </si>
  <si>
    <r>
      <t xml:space="preserve">Crunchy cereal filling with 70% Dark chocolate pearls  - Valrhona - 200G Sachet 
</t>
    </r>
    <r>
      <rPr>
        <b/>
        <i/>
        <sz val="12"/>
        <color theme="1"/>
        <rFont val="Open Sans"/>
        <family val="2"/>
      </rPr>
      <t>PERFECT FOR ICE CREAM, DECORATION…ETC</t>
    </r>
  </si>
  <si>
    <r>
      <rPr>
        <b/>
        <sz val="12"/>
        <color theme="1"/>
        <rFont val="Open Sans"/>
        <family val="2"/>
      </rPr>
      <t xml:space="preserve">Black gift box </t>
    </r>
    <r>
      <rPr>
        <sz val="12"/>
        <color theme="1"/>
        <rFont val="Open Sans"/>
        <family val="2"/>
      </rPr>
      <t xml:space="preserve"> - Pascal Hamour - (reusable)</t>
    </r>
    <r>
      <rPr>
        <b/>
        <sz val="12"/>
        <color theme="1"/>
        <rFont val="Open Sans"/>
        <family val="2"/>
      </rPr>
      <t xml:space="preserve"> 20 tea bags assortment</t>
    </r>
  </si>
  <si>
    <t xml:space="preserve">Extra thin Green Beans </t>
  </si>
  <si>
    <t>Black Angus Striploin AAA (AUS)</t>
  </si>
  <si>
    <t xml:space="preserve">Madeleine - Lemon-filled, topped with meringue shards - Maison Colibri  X6 units 180g </t>
  </si>
  <si>
    <t>Truffled Camembert 280g - Cow - France</t>
  </si>
  <si>
    <t>Munster - Cow - France</t>
  </si>
  <si>
    <t>Cantal - Cow - France</t>
  </si>
  <si>
    <t>Livarot 250G - Creamy strong - Cow - France</t>
  </si>
  <si>
    <t>Saint-Marceling 80G - Cow - France</t>
  </si>
  <si>
    <t xml:space="preserve">Brie de Meaux - Cow - France </t>
  </si>
  <si>
    <t>Apple Pink Lady Red Cripps (BETWEEN GALA AND GRANNY SMITH SWEET &amp; CRISP)</t>
  </si>
  <si>
    <r>
      <t xml:space="preserve">Couronne de Touraine </t>
    </r>
    <r>
      <rPr>
        <b/>
        <i/>
        <sz val="12"/>
        <color theme="1"/>
        <rFont val="Open Sans"/>
        <family val="2"/>
      </rPr>
      <t>GOLD MEDAL</t>
    </r>
    <r>
      <rPr>
        <sz val="12"/>
        <color theme="1"/>
        <rFont val="Open Sans"/>
        <family val="2"/>
      </rPr>
      <t xml:space="preserve"> 170G - Goat - France </t>
    </r>
  </si>
  <si>
    <t>Black Angus Sirloin AAA (AUS)</t>
  </si>
  <si>
    <t>Black Angus Hanger Steak AAA (AUS)</t>
  </si>
  <si>
    <t>Apple Gala</t>
  </si>
  <si>
    <t>Truffled Pavé du Larzac - Sheep - France Cut in thin Slices</t>
  </si>
  <si>
    <t>2 UNITS</t>
  </si>
  <si>
    <t>Fig Bread 330G Sourdough</t>
  </si>
  <si>
    <t xml:space="preserve">Walnut Bread 450G Sourdough </t>
  </si>
  <si>
    <t xml:space="preserve">Aceto Balsamico -  4 centenario/ 400 Years  -  Four Gold medals - 250ml </t>
  </si>
  <si>
    <t xml:space="preserve">Aceto Balsamico -  Ricardo Giusti  -  Three Gold medals - 250ml </t>
  </si>
  <si>
    <t xml:space="preserve">Flufa Fromage (Twisted Puff pastry with cheese) - 125g </t>
  </si>
  <si>
    <t xml:space="preserve">Organic White Quinoa - Sabarot - 10 minutes cooking 6 servings - 500g </t>
  </si>
  <si>
    <t>Sesame Seeds - Gold Brown - 250g</t>
  </si>
  <si>
    <t>Sesame Seeds - Black - 250g</t>
  </si>
  <si>
    <t>Sesame Seeds - White - 250g</t>
  </si>
  <si>
    <t xml:space="preserve">Tomato Concentrate - 440g </t>
  </si>
  <si>
    <t>NON ALCOHOLIC - SUGAR FREE - GLUTEN FREE - VEGAN  - SPIRITS RANGE</t>
  </si>
  <si>
    <r>
      <rPr>
        <b/>
        <sz val="12"/>
        <color theme="1"/>
        <rFont val="Open Sans"/>
        <family val="2"/>
      </rPr>
      <t xml:space="preserve">JNPR N°1 </t>
    </r>
    <r>
      <rPr>
        <sz val="12"/>
        <color theme="1"/>
        <rFont val="Open Sans"/>
        <family val="2"/>
      </rPr>
      <t xml:space="preserve">- CARDAMON APPLES JUNIPER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</si>
  <si>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r>
      <rPr>
        <b/>
        <sz val="12"/>
        <color theme="1"/>
        <rFont val="Open Sans"/>
        <family val="2"/>
      </rPr>
      <t xml:space="preserve">JNPR N°2 </t>
    </r>
    <r>
      <rPr>
        <sz val="12"/>
        <color theme="1"/>
        <rFont val="Open Sans"/>
        <family val="2"/>
      </rPr>
      <t xml:space="preserve">- CARDAMON PEPPER CHILI PEPPER GINGER 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</si>
  <si>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r>
      <rPr>
        <b/>
        <sz val="12"/>
        <color theme="1"/>
        <rFont val="Open Sans"/>
        <family val="2"/>
      </rPr>
      <t>BTTR -</t>
    </r>
    <r>
      <rPr>
        <sz val="12"/>
        <color theme="1"/>
        <rFont val="Open Sans"/>
        <family val="2"/>
      </rPr>
      <t xml:space="preserve"> BITTER &amp; SOFT ORANGE CINNAMON RHUBARB GENTIAN a dash of sugar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</si>
  <si>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t>Coquerel Calvados - VSOP</t>
  </si>
  <si>
    <t xml:space="preserve">Ozeki Yamadanishiki </t>
  </si>
  <si>
    <t xml:space="preserve">ANISES &amp; LIQUORS </t>
  </si>
  <si>
    <t xml:space="preserve">Pastis de St-Tropez </t>
  </si>
  <si>
    <t>Greek Yoghurt 10% Fat - 1KG - Cow Milk</t>
  </si>
  <si>
    <t xml:space="preserve">
DOMAINE BOTT FRERES, ALSACE  </t>
  </si>
  <si>
    <t>Sylvaner</t>
  </si>
  <si>
    <t xml:space="preserve">Riesling </t>
  </si>
  <si>
    <t>Gewurztraminer</t>
  </si>
  <si>
    <t>Pinot Noir</t>
  </si>
  <si>
    <t xml:space="preserve">
DOMAINE GONET MEDEVILLE, BORDEAUX </t>
  </si>
  <si>
    <t>Semillon - Sauvignon - Muscadelle</t>
  </si>
  <si>
    <t>Cabernet Sauvignon - Merlot</t>
  </si>
  <si>
    <t xml:space="preserve">Merlot - Cabernet Sauvignon - Cabernet Franc </t>
  </si>
  <si>
    <t>Sauternes</t>
  </si>
  <si>
    <t>Semillon Blanc - Sauvignon Blanc</t>
  </si>
  <si>
    <t>Cabernet Sauvignon - Merlot - Petit Verdot</t>
  </si>
  <si>
    <t xml:space="preserve">
CHÂTEAU LA LAGUNE, BORDEAUX </t>
  </si>
  <si>
    <t xml:space="preserve">Cabernet Sauvignon </t>
  </si>
  <si>
    <t xml:space="preserve">
CHÂTEAU LA TOUR CARNET, BORDEAUX</t>
  </si>
  <si>
    <t>Merlot - Cabernet Sauvignon</t>
  </si>
  <si>
    <t xml:space="preserve">Cabernet Sauvignon - Merlot - Petit Verdot - Cabernet Franc </t>
  </si>
  <si>
    <t xml:space="preserve">
CHÂTEAU BEYCHEVELLE, BORDEAUX </t>
  </si>
  <si>
    <t xml:space="preserve">
CHÂTEAU DUCRU-BEAUCAILLOU, BORDEAUX </t>
  </si>
  <si>
    <t>Merlot</t>
  </si>
  <si>
    <t xml:space="preserve">
CHÂTEAU HAUT MARBUZET, BORDEAUX</t>
  </si>
  <si>
    <t>Cabernet Franc</t>
  </si>
  <si>
    <t xml:space="preserve">
CHÂTEAU PHELAN-SEGUR , BORDEAUX</t>
  </si>
  <si>
    <t xml:space="preserve">
CHÂTEAU LES TROIS CROIX, BORDEAUX</t>
  </si>
  <si>
    <t>Merlot - Cabernet Franc</t>
  </si>
  <si>
    <t xml:space="preserve">Merlot - Cabernet Sauvignon - Petit Verdot </t>
  </si>
  <si>
    <t xml:space="preserve">
CHÂTEAU DEYREM VALENTIN, BORDEAUX</t>
  </si>
  <si>
    <t xml:space="preserve">
CHÂTEAU PRIEURE LICHINE, BORDEAUX</t>
  </si>
  <si>
    <t xml:space="preserve">Cabernet Sauvignon - Merlot - Petit Verdot </t>
  </si>
  <si>
    <t xml:space="preserve">
CHÂTEAU DU TERTRE, BORDEAUX</t>
  </si>
  <si>
    <t>Cabernet Sauvignon</t>
  </si>
  <si>
    <t>Petit Verdot</t>
  </si>
  <si>
    <t>Cabernet Sauvignon - Cabernet Franc - Merlot</t>
  </si>
  <si>
    <t>Cabernet Franc - Cabernet Sauvignon - Merlot</t>
  </si>
  <si>
    <t>Sauvignon Blanc - Sauvignon Gris</t>
  </si>
  <si>
    <t xml:space="preserve">
CHÂTEAU DE LA DOMINIQUE, BORDEAUX</t>
  </si>
  <si>
    <t xml:space="preserve">
CHÂTEAU DE LUSSAC, BORDEAUX</t>
  </si>
  <si>
    <t xml:space="preserve">Merlot - Cabernet Franc </t>
  </si>
  <si>
    <t>Merlot - Cabernet Sauvignon - Cabernet Franc</t>
  </si>
  <si>
    <t>Ugni Blanc</t>
  </si>
  <si>
    <t>Merlot - Cabernet Franc - Cabernet Sauvignon - Petit Verdot</t>
  </si>
  <si>
    <t xml:space="preserve">
HOSPICE DE BEAUNE, BURGUNDY</t>
  </si>
  <si>
    <t>Chardonnay</t>
  </si>
  <si>
    <t xml:space="preserve">
MADAME VEUVE POINT, BURGUNDY </t>
  </si>
  <si>
    <t xml:space="preserve">Gamay </t>
  </si>
  <si>
    <t>Chenin Blanc</t>
  </si>
  <si>
    <t>Sauvignon Blanc</t>
  </si>
  <si>
    <t>Romorantin</t>
  </si>
  <si>
    <t xml:space="preserve">
DOM ROUZE, LOIRE VALLEE</t>
  </si>
  <si>
    <t>Grenache Blanc - Viognier - Clairette</t>
  </si>
  <si>
    <t>Roussanne - Grenache Blanc - Clairette - Bourboulenc</t>
  </si>
  <si>
    <t>Shiraz - Grenache</t>
  </si>
  <si>
    <t>Mourvedre - Shiraz - Grenache</t>
  </si>
  <si>
    <t>Shiraz - Mourvedre - Cinsault - Grenache</t>
  </si>
  <si>
    <t>Grenache</t>
  </si>
  <si>
    <t>Roussanne - Grenache Blanc - Clairette</t>
  </si>
  <si>
    <t>Grenache - Shiraz</t>
  </si>
  <si>
    <t>Syrah - Mourvedre - Grenache</t>
  </si>
  <si>
    <t xml:space="preserve">Grenache - Mourvedre - Shiraz </t>
  </si>
  <si>
    <t>Viognier</t>
  </si>
  <si>
    <t>Shiraz</t>
  </si>
  <si>
    <t>Petit Manseng - Gros Manseng</t>
  </si>
  <si>
    <t>Cabernet Sauvignon - Tannat</t>
  </si>
  <si>
    <t>Pinot Noir - Cabernet Sauvignon</t>
  </si>
  <si>
    <t>Grenache - Cabernet Sauvignon - Shiraz</t>
  </si>
  <si>
    <t xml:space="preserve">Grenache - Shiraz - Merlot </t>
  </si>
  <si>
    <t xml:space="preserve">Clairette - Grenache Blanc - Ugni Blanc </t>
  </si>
  <si>
    <t>Grenache - Shiraz - Cinsault</t>
  </si>
  <si>
    <t>Rolle</t>
  </si>
  <si>
    <t>Cinsault - Grenache - Cabernet Sauvignon - Shiraz</t>
  </si>
  <si>
    <t>Grenache - Cinsault - Rolle - Shiraz</t>
  </si>
  <si>
    <t>Grenache - Cinsault - Shiraz</t>
  </si>
  <si>
    <t xml:space="preserve">Shiraz - Cinsault - Grenache </t>
  </si>
  <si>
    <t xml:space="preserve">Shiraz - Mourvedre - Tibouren </t>
  </si>
  <si>
    <t>Grenache - Cinsault - Shiraz - Mourvedre</t>
  </si>
  <si>
    <t xml:space="preserve">Grenache </t>
  </si>
  <si>
    <t xml:space="preserve">
CLOS CANARELLI, CORSICA</t>
  </si>
  <si>
    <t>Sciaccarellu - Neillucciu - Grenache</t>
  </si>
  <si>
    <t>Pinot Noir - Chardonnay</t>
  </si>
  <si>
    <t>Pinot Noir - Pinot Meunier</t>
  </si>
  <si>
    <t xml:space="preserve">
LANGLET, CHAMPAGNE</t>
  </si>
  <si>
    <t xml:space="preserve">
VEUVE CLICQUOT, CHAMPAGNE</t>
  </si>
  <si>
    <t>Veuve Clicquot - Ponsardin Yellow Label Brut</t>
  </si>
  <si>
    <t xml:space="preserve">
POMMERY, CHAMPAGNE</t>
  </si>
  <si>
    <t>Chardonnay - Pinot Noir - Pinot Meunier</t>
  </si>
  <si>
    <t xml:space="preserve">
TAITTINGER, CHAMPAGNE</t>
  </si>
  <si>
    <t xml:space="preserve">Taittinger - Cuvée Prestige Brut </t>
  </si>
  <si>
    <t>Chardonnay - Pinot Noir</t>
  </si>
  <si>
    <t>Bollinger - Brut Cuvée Special</t>
  </si>
  <si>
    <t xml:space="preserve">Pinot Noir - Chardonnay - Pinot Meunier </t>
  </si>
  <si>
    <t>Louis Roederer - Crystal Roederer Vintage</t>
  </si>
  <si>
    <t>Cabernet Franc - Cabernet Sauvignon</t>
  </si>
  <si>
    <t>Maison Anselmet - Chardonnay Aged in Oak Barrels, Vallée d'Aoste</t>
  </si>
  <si>
    <t>Pinot Grigio</t>
  </si>
  <si>
    <t>Glera</t>
  </si>
  <si>
    <t xml:space="preserve">Domaine La Jara - Nectar Rosso, Premium Selection </t>
  </si>
  <si>
    <t>Montepulciano - Pinot Noir</t>
  </si>
  <si>
    <t>Sangiovese</t>
  </si>
  <si>
    <t>Nebbiolo</t>
  </si>
  <si>
    <t xml:space="preserve">Arneis </t>
  </si>
  <si>
    <t>Rabigato - Gouveio - Cerceal</t>
  </si>
  <si>
    <t>Touriga Nacional - Touriga Franca</t>
  </si>
  <si>
    <t>Touriga Nacional - Touriga Franca - Tinta Da Barca</t>
  </si>
  <si>
    <t>USA, NAPPA VALLEY</t>
  </si>
  <si>
    <t xml:space="preserve">Shiraz Blend </t>
  </si>
  <si>
    <t>UNIT 
BOTTLE PRICE</t>
  </si>
  <si>
    <t>BLEND</t>
  </si>
  <si>
    <t>VINTAGE</t>
  </si>
  <si>
    <t>QUANTITY 
PER BOX</t>
  </si>
  <si>
    <t>QTY</t>
  </si>
  <si>
    <t>FRANCE</t>
  </si>
  <si>
    <t>TOT</t>
  </si>
  <si>
    <t>ON DEMAND</t>
  </si>
  <si>
    <t>Natural Yoghurt Whole Milk - PACK OF 4 UNITS - Bellevaire</t>
  </si>
  <si>
    <t>Calamar Raw - Extra Thin slices - Cleaned - Frozen - 160g</t>
  </si>
  <si>
    <t xml:space="preserve">Pre-Cooked Lamb Shank </t>
  </si>
  <si>
    <t>Beetroots</t>
  </si>
  <si>
    <t xml:space="preserve">GLUTEN FREE </t>
  </si>
  <si>
    <t>TOT MOQ</t>
  </si>
  <si>
    <t>UNIT PRICE</t>
  </si>
  <si>
    <t xml:space="preserve">Celery Knobb / Celeriac </t>
  </si>
  <si>
    <t xml:space="preserve">Madeleine - Hazelnut, milk chocolate shell - Maison Colibri X 5 units 150g </t>
  </si>
  <si>
    <t>Madeleine - Traditional with dark chocolate shell - Maison Colibri X5 units 150g</t>
  </si>
  <si>
    <t>Natural French Baguette 280G</t>
  </si>
  <si>
    <t>Veal Scaloppine flattened</t>
  </si>
  <si>
    <t xml:space="preserve">Comice Pear </t>
  </si>
  <si>
    <t>Tête de Moine - Cow - Swisstzerland ("flower" slices)</t>
  </si>
  <si>
    <t xml:space="preserve">Langres 220G - Creamy Cow - France </t>
  </si>
  <si>
    <t>Brillat Savarin 300G - Cow - France</t>
  </si>
  <si>
    <t>Houmus with candied lemon &amp; Coriander - Sud'n'Sol - 500g</t>
  </si>
  <si>
    <t>Pesto Basil - Sud'n'Sol - 500G</t>
  </si>
  <si>
    <t>Salad Arugula 125G</t>
  </si>
  <si>
    <t>Romaine Salad (2 units)</t>
  </si>
  <si>
    <r>
      <rPr>
        <b/>
        <sz val="12"/>
        <color theme="1"/>
        <rFont val="Open Sans"/>
        <family val="2"/>
      </rPr>
      <t>Petit Salé</t>
    </r>
    <r>
      <rPr>
        <sz val="12"/>
        <color theme="1"/>
        <rFont val="Open Sans"/>
        <family val="2"/>
      </rPr>
      <t xml:space="preserve">: Salted Pork Vegetables and lentils </t>
    </r>
  </si>
  <si>
    <t>Foie Gras Goose Torchon 230G</t>
  </si>
  <si>
    <t>Stuffed Duck Neck with Foie Gras 200G</t>
  </si>
  <si>
    <t>Mini Foccacia with Rosemary 200g</t>
  </si>
  <si>
    <t>Truffled Bites Snack - Tartuflanghe 30G</t>
  </si>
  <si>
    <t xml:space="preserve">CHOCOLATE BOXES / GIFT BOXES </t>
  </si>
  <si>
    <t>Rum Raisin, Almond, coated in  Milk &amp; White Chocolate - François Doucet - 200G</t>
  </si>
  <si>
    <t>Sand Carrots</t>
  </si>
  <si>
    <t xml:space="preserve">GATEAU BASQUE Butter cake filled with custard </t>
  </si>
  <si>
    <t xml:space="preserve">GATEAU BASQUE Butter cake filled with red cherry jam  </t>
  </si>
  <si>
    <t>Beet Parsnip and Sweet Potatoe Premium Chips - Torres Selecta 90g</t>
  </si>
  <si>
    <t>Caviar Flavoured Premium Chips - Torres Selecta 110g</t>
  </si>
  <si>
    <t>Foie gras Flavoured Premium Chips - Torres Selecta 150g</t>
  </si>
  <si>
    <t>Iberico Ham Flavoured Premium Chips - Torres Selecta 50g</t>
  </si>
  <si>
    <t>Manchego Cheese Flavoured Premium Chips - Torres Selecta 150g</t>
  </si>
  <si>
    <t xml:space="preserve">SALT &amp; PEPPER, SPICIES </t>
  </si>
  <si>
    <t xml:space="preserve">GLASS JARS VEGETABLES </t>
  </si>
  <si>
    <t xml:space="preserve">Capers Capucin 8/9mm - El Tato - 120g </t>
  </si>
  <si>
    <t xml:space="preserve">Capers Fine Stem 0/15mm - El Tato - 100g </t>
  </si>
  <si>
    <t xml:space="preserve">paella Stock 200g </t>
  </si>
  <si>
    <t xml:space="preserve">Whole Wheat Gressini - Mendes - 75g </t>
  </si>
  <si>
    <t>Candied Garlic Cloves in oil and chili - El Tato - 120g</t>
  </si>
  <si>
    <t xml:space="preserve">Artichoke Heart 16/20units - Miset -  405g </t>
  </si>
  <si>
    <t xml:space="preserve">Cardoons - Miset - 405G </t>
  </si>
  <si>
    <t xml:space="preserve">Lentils - Miset - 405g </t>
  </si>
  <si>
    <t xml:space="preserve">White beans - Miset - 405G </t>
  </si>
  <si>
    <t xml:space="preserve">Chickpeas - Miset - 405g </t>
  </si>
  <si>
    <t xml:space="preserve">Giant White Spanish Beans - Miset - 400g </t>
  </si>
  <si>
    <t xml:space="preserve">Chimichurri Sauce - El Tato - 175g </t>
  </si>
  <si>
    <t xml:space="preserve">Black olive Olivade eDip - El Tato - 200g </t>
  </si>
  <si>
    <t xml:space="preserve">Mayonaise &amp; Truffle - El Tato - 180g </t>
  </si>
  <si>
    <t xml:space="preserve">Aioli Spicy Sauce - El Tato - 180g </t>
  </si>
  <si>
    <t>Plancha Sauce - El Tato - 185g</t>
  </si>
  <si>
    <t xml:space="preserve">Stuffed Piquillos with Cod Brandade - 4/5unites - Miset - 220g </t>
  </si>
  <si>
    <t xml:space="preserve">CUTTLEFISH INK JAR - 180G </t>
  </si>
  <si>
    <t>Fideua - Pasta with squid ink - 250G</t>
  </si>
  <si>
    <t xml:space="preserve">Rice Extra Bomba PDO - Valencia - 500g </t>
  </si>
  <si>
    <t>Chickpea Crips Socca Chips 120g GLUTEN FREE</t>
  </si>
  <si>
    <t xml:space="preserve">Chipirons in olive oil - El Tato - 85g </t>
  </si>
  <si>
    <t xml:space="preserve">Scallops with Vieira Sauce - El Tato - 85g </t>
  </si>
  <si>
    <t xml:space="preserve">Octopus in slices in olive oil -  El Tato - 85g </t>
  </si>
  <si>
    <t xml:space="preserve">Mussels Fired in Escabeche Sauce - El Tato - 85g </t>
  </si>
  <si>
    <t xml:space="preserve">Squid in pieces in Ink - El Tato - 72g </t>
  </si>
  <si>
    <t>Sardines SMALL olive oil &amp; lemon 16/20U - El Tato  - 115g</t>
  </si>
  <si>
    <t>Sardines SMALL olive oil &amp; Chili pepper 16/20U - El Tato  - 115g</t>
  </si>
  <si>
    <t>Sardines SMALL olive oil  - El Tato  - 115g</t>
  </si>
  <si>
    <t>Mackerel olive oil - El Tato  - 115Gg</t>
  </si>
  <si>
    <t xml:space="preserve">Tuna Albacore in Fillet in Olive Oil - El Tato - 110g </t>
  </si>
  <si>
    <t xml:space="preserve">White soft Nougat 100g Bar </t>
  </si>
  <si>
    <t>GUAVA CHEESE Squares - Raspberry - François Doucet - 90g</t>
  </si>
  <si>
    <t>GUAVA CHEESE Squares - Clementine - François Doucet - 90g</t>
  </si>
  <si>
    <t>GUAVA CHEESE Squares - Apricot - François Doucet - 90g</t>
  </si>
  <si>
    <t xml:space="preserve">DIPS SAUCES MUSTARD </t>
  </si>
  <si>
    <t xml:space="preserve">Mayonaise Organic - Wild Garlic  - Domaine des terres rouges - 180g </t>
  </si>
  <si>
    <t xml:space="preserve">Mayonaise Organic - Lime  - Domaine des terres rouges - 180g </t>
  </si>
  <si>
    <t>Chutney - Mango &amp; Pepper Sichuan - L'Epicurien - 245gr</t>
  </si>
  <si>
    <t>Mustard : Vinegar/mustard seeds - Pommery Meaux Mustard - 250g</t>
  </si>
  <si>
    <t>Mustard : Vinegar/mustard seeds - Pommery Meaux Mustard - 500g</t>
  </si>
  <si>
    <t>Mustard - L'Originale Dijon Maille  380g</t>
  </si>
  <si>
    <t>Mustard Original Dijon - Edmond Fallot - 390g</t>
  </si>
  <si>
    <t xml:space="preserve">Tomato sauce Organic - Fritated - El Tato - 370g </t>
  </si>
  <si>
    <t>Tomato Ketchup Organic  - Domaine des terres rouges - 280g</t>
  </si>
  <si>
    <t>Mustard Seed Dijon big size ceramic Jar - Edmond Faillot - 500g</t>
  </si>
  <si>
    <t>Tomato Organic Orange Sauce - E. &amp; J.E Constantin - 200gr</t>
  </si>
  <si>
    <t>Eggplant Chargrilled  - Sud'n'Sol -  500g</t>
  </si>
  <si>
    <t>Zuchini  Chargrilled - Sud'n'Sol - 500g</t>
  </si>
  <si>
    <t>Bell Pepper Caviar Tapena Slow roasted  - Sud'n'Sol -  500g</t>
  </si>
  <si>
    <t>Tomato Caviar Tomatade   - Sud'n'Sol - 500g</t>
  </si>
  <si>
    <t>Olive Kalamata  spread  - Sud'n'Sol - 500g</t>
  </si>
  <si>
    <t>PICKLES, OLIVES</t>
  </si>
  <si>
    <t>OILS, CONDIMENTS &amp; VINEGAR</t>
  </si>
  <si>
    <t>Mustard Dijon - 1kg</t>
  </si>
  <si>
    <r>
      <t xml:space="preserve">Sardines </t>
    </r>
    <r>
      <rPr>
        <b/>
        <sz val="12"/>
        <color rgb="FFC00000"/>
        <rFont val="Open Sans"/>
        <family val="2"/>
      </rPr>
      <t>boneless</t>
    </r>
    <r>
      <rPr>
        <sz val="12"/>
        <color rgb="FFC00000"/>
        <rFont val="Open Sans"/>
        <family val="2"/>
      </rPr>
      <t xml:space="preserve"> - Virgin Extra Olive Oil - La belle Iloise - 115g</t>
    </r>
  </si>
  <si>
    <t>Madeleine - traditional  X7 units 175g</t>
  </si>
  <si>
    <t xml:space="preserve">Turron de Jijona - Classic - Coloma Garcia Artesamos - 200G </t>
  </si>
  <si>
    <t>Turron de Alicante - Gourmet - Coloma Garcia - 200G</t>
  </si>
  <si>
    <t>CHOCOLATES</t>
  </si>
  <si>
    <t>NOUGAT, CANDIES, GUAVA CHEESE,   GIFT BOXES</t>
  </si>
  <si>
    <t>SWEET PRODUCTS</t>
  </si>
  <si>
    <t>Soy sauce With Garlic - Nitanda - 200ml</t>
  </si>
  <si>
    <t xml:space="preserve">Soy Sauce with yuzu - Nitanda - 200ml </t>
  </si>
  <si>
    <t xml:space="preserve">Sushi Vinegar - 250ml </t>
  </si>
  <si>
    <t>250ML</t>
  </si>
  <si>
    <t>200ML</t>
  </si>
  <si>
    <t>Sesame Oil - Takemoto - 200g</t>
  </si>
  <si>
    <r>
      <t xml:space="preserve">Cocoa Powder Mix for hot chocolate - Valrhona </t>
    </r>
    <r>
      <rPr>
        <b/>
        <sz val="11"/>
        <color theme="1"/>
        <rFont val="Calibri"/>
        <family val="2"/>
        <scheme val="minor"/>
      </rPr>
      <t xml:space="preserve">NO SUGAR ADDED </t>
    </r>
    <r>
      <rPr>
        <sz val="11"/>
        <color theme="1"/>
        <rFont val="Calibri"/>
        <family val="2"/>
        <scheme val="minor"/>
      </rPr>
      <t xml:space="preserve">- 250g </t>
    </r>
  </si>
  <si>
    <t>Sesame Sticks - Mendes - 160G</t>
  </si>
  <si>
    <t xml:space="preserve">UNIT PRICE </t>
  </si>
  <si>
    <t xml:space="preserve">QTY </t>
  </si>
  <si>
    <t xml:space="preserve">Black Truffle Melanosporum </t>
  </si>
  <si>
    <t>Foie Gras Lobe</t>
  </si>
  <si>
    <t>Soft Herring 280g</t>
  </si>
  <si>
    <t xml:space="preserve">Ricotta Cheese - 250G - Cow - Italy </t>
  </si>
  <si>
    <t>Montbriac  Rochebaron - Blue veined creamy cheese - Cow - France</t>
  </si>
  <si>
    <r>
      <t>Bamboo Water 1L Local Spring Water</t>
    </r>
    <r>
      <rPr>
        <b/>
        <sz val="12"/>
        <color theme="1"/>
        <rFont val="Open Sans"/>
        <family val="2"/>
      </rPr>
      <t xml:space="preserve"> with retrieving Bottle System</t>
    </r>
    <r>
      <rPr>
        <sz val="12"/>
        <color theme="1"/>
        <rFont val="Open Sans"/>
        <family val="2"/>
      </rPr>
      <t xml:space="preserve"> (PACK OF 12) UNIT PRICE</t>
    </r>
  </si>
  <si>
    <t>TYPE</t>
  </si>
  <si>
    <t>WHITE</t>
  </si>
  <si>
    <t>SWEET WHITE</t>
  </si>
  <si>
    <t>RED</t>
  </si>
  <si>
    <t>Mme. Veuve Point - Gevrey-Chambertin</t>
  </si>
  <si>
    <t>Vacqueyras - Les Christins</t>
  </si>
  <si>
    <t>Côtes du Rhone Villages</t>
  </si>
  <si>
    <t>Château Montus - Madiran, Tannat</t>
  </si>
  <si>
    <t>Mas De Daumas Gassac - IGP Saint-Guilhem-le-desert</t>
  </si>
  <si>
    <t>6l</t>
  </si>
  <si>
    <t>ROSE</t>
  </si>
  <si>
    <t>Domaine Gonet Medeville - Rosé</t>
  </si>
  <si>
    <t>Côtes de Gascogne - Frisson D'automne</t>
  </si>
  <si>
    <t>Côtes de Gascogne - Sauvignon Blanc Colombard</t>
  </si>
  <si>
    <t xml:space="preserve">Côtes de Gascogne - Sauvignon Blanc </t>
  </si>
  <si>
    <t>Côtes de Gascogne - Chardonnay</t>
  </si>
  <si>
    <t xml:space="preserve">
DE LADOUCETTE, LOIRE VALLEE</t>
  </si>
  <si>
    <t xml:space="preserve">Baron de L De Ladoucette au Château du Nozet Pouilly s/ Loire </t>
  </si>
  <si>
    <t>Natale Verga - Sauvignon Trevenezie IGT</t>
  </si>
  <si>
    <t>Domaine Bott Frères - Sylvaner, Tradition</t>
  </si>
  <si>
    <t xml:space="preserve">Domaine Bott Frères - Riesling, Reserve tradition </t>
  </si>
  <si>
    <t>Domaine Bott Frères - Riesling, Grand Cru Osterberg</t>
  </si>
  <si>
    <r>
      <t xml:space="preserve">Domaine Bott Frères - Riesling, Grand Cru Osterberg </t>
    </r>
    <r>
      <rPr>
        <b/>
        <sz val="12"/>
        <rFont val="Open Sans"/>
        <family val="2"/>
      </rPr>
      <t>Magnum</t>
    </r>
  </si>
  <si>
    <r>
      <t>Domaine Bott Frères - Gewurztraminer, Tradition</t>
    </r>
    <r>
      <rPr>
        <b/>
        <sz val="12"/>
        <rFont val="Open Sans"/>
        <family val="2"/>
      </rPr>
      <t xml:space="preserve"> </t>
    </r>
  </si>
  <si>
    <r>
      <t xml:space="preserve">Domaine Bott Frères - Gewurztraminer, Vendanges Tardives </t>
    </r>
    <r>
      <rPr>
        <b/>
        <sz val="12"/>
        <rFont val="Open Sans"/>
        <family val="2"/>
      </rPr>
      <t xml:space="preserve"> </t>
    </r>
  </si>
  <si>
    <t>Domaine Bott Frères - Eclipse, Pinot Noir</t>
  </si>
  <si>
    <r>
      <t xml:space="preserve">Domaine Bott Frères - Eclipse, Pinot Noir </t>
    </r>
    <r>
      <rPr>
        <b/>
        <sz val="12"/>
        <rFont val="Open Sans"/>
        <family val="2"/>
      </rPr>
      <t>Magnum</t>
    </r>
  </si>
  <si>
    <t>Domaines Des Justices - Bordeaux Sec</t>
  </si>
  <si>
    <t>Domaines Des Justices - Bordeaux Supérieur</t>
  </si>
  <si>
    <t>Château Respide-Medeville - Graves</t>
  </si>
  <si>
    <t xml:space="preserve">Cru Monplaisir - Bordeaux Superior </t>
  </si>
  <si>
    <r>
      <t xml:space="preserve">Cru Monplaisir - Bordeaux Supérieur </t>
    </r>
    <r>
      <rPr>
        <b/>
        <sz val="12"/>
        <rFont val="Open Sans"/>
        <family val="2"/>
      </rPr>
      <t>Magnum</t>
    </r>
  </si>
  <si>
    <t>Château de L'École - Sauternes</t>
  </si>
  <si>
    <t>Château Les Justices - Sauternes</t>
  </si>
  <si>
    <t>Château Gilette Creme de Tete - Sauternes</t>
  </si>
  <si>
    <t>Ambonnay Athenais - Coteaux Champenois Pinot Nor</t>
  </si>
  <si>
    <t xml:space="preserve">Landot Blanc - Graves </t>
  </si>
  <si>
    <t>Château Caronne Ste Gemme  - L'Orage , Haut-Médoc</t>
  </si>
  <si>
    <t>Château Labat - Haut-Médoc</t>
  </si>
  <si>
    <t>Château Labat Magnum - Haut-Médoc</t>
  </si>
  <si>
    <t>Landot Rouge - Haut-Médoc</t>
  </si>
  <si>
    <t>Landot Rouge Magnum - Haut-Médoc</t>
  </si>
  <si>
    <t>Château Caronne Ste Gemme - Haut-Médoc</t>
  </si>
  <si>
    <r>
      <t>Château Caronne Ste Gemme - Haut-Médoc</t>
    </r>
    <r>
      <rPr>
        <b/>
        <sz val="12"/>
        <rFont val="Open Sans"/>
        <family val="2"/>
      </rPr>
      <t xml:space="preserve"> Magnum</t>
    </r>
  </si>
  <si>
    <r>
      <t xml:space="preserve">Château Caronne Ste Gemme - Haut-Médoc  </t>
    </r>
    <r>
      <rPr>
        <b/>
        <sz val="12"/>
        <rFont val="Open Sans"/>
        <family val="2"/>
      </rPr>
      <t>Jéroboam</t>
    </r>
  </si>
  <si>
    <r>
      <t xml:space="preserve">Château Caronne Ste Gemme- Haut-Médoc </t>
    </r>
    <r>
      <rPr>
        <b/>
        <sz val="12"/>
        <rFont val="Open Sans"/>
        <family val="2"/>
      </rPr>
      <t>Magnum</t>
    </r>
  </si>
  <si>
    <r>
      <t xml:space="preserve">Château Caronne Ste Gemme - Haut-Médoc </t>
    </r>
    <r>
      <rPr>
        <b/>
        <sz val="12"/>
        <rFont val="Open Sans"/>
        <family val="2"/>
      </rPr>
      <t>Jéroboam</t>
    </r>
  </si>
  <si>
    <r>
      <t>Château Caronne Ste Gemme - Haut-Médoc</t>
    </r>
    <r>
      <rPr>
        <b/>
        <sz val="12"/>
        <rFont val="Open Sans"/>
        <family val="2"/>
      </rPr>
      <t xml:space="preserve"> Réhoboam</t>
    </r>
  </si>
  <si>
    <r>
      <t xml:space="preserve">Château Caronne Ste Gemme - Haut-Médoc </t>
    </r>
    <r>
      <rPr>
        <b/>
        <sz val="12"/>
        <rFont val="Open Sans"/>
        <family val="2"/>
      </rPr>
      <t>Balthazar</t>
    </r>
  </si>
  <si>
    <r>
      <t xml:space="preserve">Château Caronne Ste Gemme - Haut-Médoc </t>
    </r>
    <r>
      <rPr>
        <b/>
        <sz val="12"/>
        <rFont val="Open Sans"/>
        <family val="2"/>
      </rPr>
      <t xml:space="preserve">Melchior </t>
    </r>
  </si>
  <si>
    <r>
      <t xml:space="preserve">Château La Lagune - Haut-Médoc, Grand Cru Classé </t>
    </r>
    <r>
      <rPr>
        <b/>
        <sz val="12"/>
        <color rgb="FFC00000"/>
        <rFont val="Open Sans"/>
        <family val="2"/>
      </rPr>
      <t>Magnum</t>
    </r>
  </si>
  <si>
    <t>Château Citrân - Haut-Médoc, Grand Vin de Bordeaux</t>
  </si>
  <si>
    <t xml:space="preserve">Château La Tour Carnet - AOC Haut-Médoc, Grand Cru Classé de Bordeaux </t>
  </si>
  <si>
    <t>Château Poujeau - Moulis-en-Médoc, Grand Vin de Bordeaux</t>
  </si>
  <si>
    <t>Château Chasse-Spleen - Moulin-en-Médoc, Grand Vin de Bordeaux</t>
  </si>
  <si>
    <t>Château Beychevelle - Saint-Julien, Grand Vin de 1990</t>
  </si>
  <si>
    <t>Le Petit Ducru De Ducru-Beaucaillou - AOC Saint-Julien</t>
  </si>
  <si>
    <t>Château Ducru-Beaucaillou - Saint-Julien, Grand Cru Classé en 1855</t>
  </si>
  <si>
    <t>Château Haut Marbuzet - Saint Estephe</t>
  </si>
  <si>
    <t>Château Phélan Ségur - Saint-Estèphe, Grand Vin de Bordeaux</t>
  </si>
  <si>
    <t xml:space="preserve">Château Phélan Ségur - Saint-Estèphe, Grand Vin de Bordeaux </t>
  </si>
  <si>
    <t>Château Les Trois Croix - AOP Fronsac</t>
  </si>
  <si>
    <t>Château Lascombes -  Margaux, Grand Cru Classé</t>
  </si>
  <si>
    <t>Château Deyrem Valentin - AOC Margaux, Grand Vin de Bordeaux</t>
  </si>
  <si>
    <t>Château Prieure Lichine - AOC Margaux, Grand Cru Classé</t>
  </si>
  <si>
    <t>Château Du Tertre - AOC Margaux, Grand Cru Classé</t>
  </si>
  <si>
    <t>Château La Louvieres - Pessac-Léognan, Grand Vin des Graves</t>
  </si>
  <si>
    <t>Château Malartic Lagraviere - Pessac-Léognan, Grand Cru Classé des Graves</t>
  </si>
  <si>
    <t xml:space="preserve">Château Malartic Lagraviere - Pessac-Léognan, Grand Cru Classé des Graves </t>
  </si>
  <si>
    <t xml:space="preserve">Château Carbonnieux - Pessac-Léognan, Grand Cru Classé des Graves </t>
  </si>
  <si>
    <t xml:space="preserve">Château Grand-Puy-Lacoste - AOC Pauillac, Grand Cru Classé </t>
  </si>
  <si>
    <t xml:space="preserve">Château Grand-Puy-Lacoste - Lacoste Borie - AOC Pauillac </t>
  </si>
  <si>
    <t xml:space="preserve">Château D'Assault - Saint Emilion, Grand Cru Classé </t>
  </si>
  <si>
    <t xml:space="preserve">Château Bellevue - Saint-Emilion, Grand Cru Classé </t>
  </si>
  <si>
    <t>Clos Labarde - Saint Emilion, AOC Grand Cru</t>
  </si>
  <si>
    <t xml:space="preserve">Château Monbousquet - Saint Emilion, Blanc d'Exception </t>
  </si>
  <si>
    <t xml:space="preserve">Château De La Dominique - Saint Emilion, Grand Cru Classé </t>
  </si>
  <si>
    <t xml:space="preserve">Château De Lussac - AOC Lussac Saint Emilion </t>
  </si>
  <si>
    <t>Château Clos Des Bouard - Dame de Bouard, Montagne Saint-Emilion</t>
  </si>
  <si>
    <t xml:space="preserve">Château Cap D'Or - Saint-Georges Saint Emilion, Grand Vin de Bordeaux </t>
  </si>
  <si>
    <t>Château Belle Brise - Pomerol, Appellation Pomerol Contrôlée</t>
  </si>
  <si>
    <r>
      <t xml:space="preserve">Château Belle Brise - Pomerol, Appellation Pomerol Contrôlée </t>
    </r>
    <r>
      <rPr>
        <b/>
        <sz val="12"/>
        <rFont val="Open Sans"/>
        <family val="2"/>
      </rPr>
      <t>Magnum</t>
    </r>
  </si>
  <si>
    <t xml:space="preserve">Château Belle Brise - Les Cèdres de Belle Brise Pommerol </t>
  </si>
  <si>
    <t xml:space="preserve">Château Beau Soleil - Pomerol, Grand Vin de Bordeaux </t>
  </si>
  <si>
    <t xml:space="preserve">Château Le Gay - Pomerol, Grand Vin de Bordeaux </t>
  </si>
  <si>
    <t xml:space="preserve">Château Clinet - By Clinet, Pomerol </t>
  </si>
  <si>
    <t>Château Clinet - Pomerol</t>
  </si>
  <si>
    <t>Domaine de Toujun - Cépage Ugni Blanc</t>
  </si>
  <si>
    <t xml:space="preserve">Le Versant - AOC Castillon, Côtes de Bordeaux </t>
  </si>
  <si>
    <t xml:space="preserve">L'Aurage - AOC Castillon, Côtes de Bordeaux </t>
  </si>
  <si>
    <t xml:space="preserve">Château Vitus - Appelation Sainte-Foy Bordeaux Contrôlée </t>
  </si>
  <si>
    <r>
      <t xml:space="preserve">Château Vitus - Appelation Sainte-Foy Bordeaux Contrôlée </t>
    </r>
    <r>
      <rPr>
        <b/>
        <sz val="12"/>
        <rFont val="Open Sans"/>
        <family val="2"/>
      </rPr>
      <t xml:space="preserve">Magnum </t>
    </r>
  </si>
  <si>
    <t>Château Clos des Lunes d'Argent - Bordeaux, Grand Vin Blanc Sec</t>
  </si>
  <si>
    <r>
      <t xml:space="preserve">Château Clos des Lunes d'Argent - Bordeaux, Grand Vin Blanc Sec </t>
    </r>
    <r>
      <rPr>
        <b/>
        <sz val="12"/>
        <color rgb="FFC00000"/>
        <rFont val="Open Sans"/>
        <family val="2"/>
      </rPr>
      <t>Magnum</t>
    </r>
  </si>
  <si>
    <t>Hospice de Beaune - AOP Meursault 1er Cru "Les Genevrieres" Cuvée Badot"</t>
  </si>
  <si>
    <t>Hospice de Beaune - AOP Beaune 1er Cru "Cuvée Guigone de Salins"</t>
  </si>
  <si>
    <r>
      <t xml:space="preserve">Hospice de Beaune - AOP Pouilly Fuissé "Cuvée Francoise Poisard" </t>
    </r>
    <r>
      <rPr>
        <b/>
        <sz val="12"/>
        <rFont val="Open Sans"/>
        <family val="2"/>
      </rPr>
      <t>Magnum</t>
    </r>
  </si>
  <si>
    <t>Lucien Muzard - Bourgogne Aligoté</t>
  </si>
  <si>
    <t xml:space="preserve">Lucien Muzard - Santenay Champs Claude </t>
  </si>
  <si>
    <t>Lucien Muzard - Meursault "Les Miex Chavaux"</t>
  </si>
  <si>
    <t xml:space="preserve">Lucien Muzard - Puligny-Montrachet </t>
  </si>
  <si>
    <t>Lucien Muzard - Puligny-Montrachet</t>
  </si>
  <si>
    <t xml:space="preserve">Lucien Muzard - Santenay "Champ Claude" Vieilles Vignes </t>
  </si>
  <si>
    <t xml:space="preserve">Lucien Muzard - Santenay 1er Cru "Beauregard" </t>
  </si>
  <si>
    <t xml:space="preserve">Lucien Muzard - Santenay 1er Cru "Clos Des Mouches" </t>
  </si>
  <si>
    <t>Lucien Muzard - Santenay 1er Cru "Gravieres"</t>
  </si>
  <si>
    <t xml:space="preserve">Lucien Muzard - Santenay 1er Cru "Maladiere" </t>
  </si>
  <si>
    <t xml:space="preserve">Lucien Muzard - Chasagnes-Montrachet Vieilles Vignes </t>
  </si>
  <si>
    <t xml:space="preserve">Lucien Muzard - Pommard "Les Cras" </t>
  </si>
  <si>
    <t xml:space="preserve">Lucien Muzard - Corton Charlemagne Grand Cru </t>
  </si>
  <si>
    <t xml:space="preserve">Lucien Muzard - Corton Charlemagne Grand Cru  </t>
  </si>
  <si>
    <t xml:space="preserve">
DOMAINE NICOLAS ROSSIGNOLES VOLNAY, BURGUNDY</t>
  </si>
  <si>
    <t>Nicolas Rossignoles - Bourgogne Pinot Noir</t>
  </si>
  <si>
    <r>
      <t xml:space="preserve">Nicolas Rossignoles - Bourgogne Pinot Noir </t>
    </r>
    <r>
      <rPr>
        <b/>
        <sz val="12"/>
        <rFont val="Open Sans"/>
        <family val="2"/>
      </rPr>
      <t>Magnum</t>
    </r>
  </si>
  <si>
    <t xml:space="preserve">Nicolas Rossignoles - Pernand-Vergelesses 1er Cru "Les Fichos" </t>
  </si>
  <si>
    <t xml:space="preserve">Nicolas Rossignoles - Savigny-Les-Beaunes 1er Crus "Fourneaux" </t>
  </si>
  <si>
    <r>
      <t xml:space="preserve">Nicolas Rossignoles - Savigny-Les-Beaunes 1er Crus "Fourneaux" </t>
    </r>
    <r>
      <rPr>
        <b/>
        <sz val="12"/>
        <color rgb="FFC00000"/>
        <rFont val="Open Sans"/>
        <family val="2"/>
      </rPr>
      <t xml:space="preserve">Magnum </t>
    </r>
  </si>
  <si>
    <t xml:space="preserve">Nicolas Rossignoles - Volnay 1er Cru "Chevret" </t>
  </si>
  <si>
    <r>
      <t>Nicolas Rossignoles - Volnay 1er Cru "Clos des Angles"</t>
    </r>
    <r>
      <rPr>
        <b/>
        <sz val="12"/>
        <rFont val="Open Sans"/>
        <family val="2"/>
      </rPr>
      <t xml:space="preserve"> Magnum </t>
    </r>
  </si>
  <si>
    <t xml:space="preserve">
DOMAINE COFFINET-DUVERNAY, BURGUNDY</t>
  </si>
  <si>
    <t xml:space="preserve">
DOMAINE JOUARD, BURGUNDY</t>
  </si>
  <si>
    <t xml:space="preserve">
DOMAINE ALAIN CHAVY, BURGUNDY</t>
  </si>
  <si>
    <t>Domaine Coffinet-Duvernay - Batard Montrachet Grand Cru</t>
  </si>
  <si>
    <t xml:space="preserve">Domaine Coffinet-Duvernay - Chassagne-Montrachet </t>
  </si>
  <si>
    <t xml:space="preserve">Domaine Jouard - Chassagne-Montrachet Premier Cru "Les Vides Bourses" </t>
  </si>
  <si>
    <t xml:space="preserve">Domaine Alain Chavy - Puligny-Montrachet "Les Charmes" </t>
  </si>
  <si>
    <t xml:space="preserve">Domaine Roblot-Marchand et Fils - Vosne Romanée 1er Cru "Les Rouges Du Dessus" </t>
  </si>
  <si>
    <t xml:space="preserve">
DOMAINES ROBLOT-MARCHAND ET FILS, BURGUNDY</t>
  </si>
  <si>
    <t xml:space="preserve">
THIBAULT DE PLANIOL, BURGUNDY</t>
  </si>
  <si>
    <t>Thibault De Planiol - Corton Charlemagne Grand Cru</t>
  </si>
  <si>
    <t>Domaine Roy - Meursault 1er Cru "Cuvée Alice"</t>
  </si>
  <si>
    <t xml:space="preserve">
DOMAINE ROY, BURGUNDY</t>
  </si>
  <si>
    <t xml:space="preserve">
DOMAINE DES MALANDES, BURGUNDY</t>
  </si>
  <si>
    <t>Domaine des Malandes - Cotes D'Auxerres</t>
  </si>
  <si>
    <t>Domaine des Malandes - Chablis 1er Cru "Montmains"</t>
  </si>
  <si>
    <t>Domaine des Malandes - Chablis Grand Cru "Les Clos"</t>
  </si>
  <si>
    <t>Mme. Veuve Point - Bourgognes</t>
  </si>
  <si>
    <t>Mme. Veuve Point - Rully</t>
  </si>
  <si>
    <t>Mme. Veuve Point - Pouilly Fuissé</t>
  </si>
  <si>
    <t xml:space="preserve">Mme. Veuve Point - Saint-Aubin </t>
  </si>
  <si>
    <t xml:space="preserve">Mme. Veuve Point - Rully </t>
  </si>
  <si>
    <t>Mme. Veuve Point - Aloxe-Corton</t>
  </si>
  <si>
    <t xml:space="preserve">Mme. Veuve Point - AOP Volnay 1er Cru "Clos des Chenes" </t>
  </si>
  <si>
    <t xml:space="preserve">Mme. Veuve Point - Pommard </t>
  </si>
  <si>
    <t xml:space="preserve">Domaine Vincent Latour - Bourgognes </t>
  </si>
  <si>
    <t xml:space="preserve">Domaine Vincent Latour - Saint Romain Coeur De Roches </t>
  </si>
  <si>
    <t>Domaine Vincent Latour - Saint-Aubin Les Frionnes 1er Cru</t>
  </si>
  <si>
    <t xml:space="preserve">Domaine Vincent Latour - Meursault Les Grands Charrons </t>
  </si>
  <si>
    <t>Domaine Vincent Latour - Meursault Les Grands Charrons</t>
  </si>
  <si>
    <t>Domaine Vincent Latour - Puligny-Montrachet Veilles Vignes</t>
  </si>
  <si>
    <t>Domaine Vincent Latour - Bourgognes</t>
  </si>
  <si>
    <t>Domaine Vincent Latour - Meursault Veilles Vignes</t>
  </si>
  <si>
    <t xml:space="preserve">
DOMAINE VINCENT LATOUR, BURGUNDY</t>
  </si>
  <si>
    <t xml:space="preserve">Domaine Vincent Latour - Volnay </t>
  </si>
  <si>
    <t xml:space="preserve">Domaine Richard Rottiers - Brouilly Cru du Beaujolais </t>
  </si>
  <si>
    <t>Domaine Richard Rottiers - Moulin a Vent Cru du Beaujolais</t>
  </si>
  <si>
    <t>Domaine Jean Chermette - Beaujolais "Les Clos" Veilles Vignes</t>
  </si>
  <si>
    <t xml:space="preserve">Domaine Jean Chermette - Pinot Noir "Champs Blanc" </t>
  </si>
  <si>
    <t xml:space="preserve">Domaine Jean Chermette - Fleurie "Les Deux Granite" </t>
  </si>
  <si>
    <t xml:space="preserve">Domaine Jean Chermette - Morgon "Les Micouds" </t>
  </si>
  <si>
    <t>Domaine Jean Chermette - Gevrey Chambertin "Les Fourneau"</t>
  </si>
  <si>
    <t xml:space="preserve">AOP Chinon - Les Blancs des Closeaux  </t>
  </si>
  <si>
    <t xml:space="preserve">AOP Chinon - Les Blancs des Closeaux </t>
  </si>
  <si>
    <t>AOP Chinon - Rosé</t>
  </si>
  <si>
    <t xml:space="preserve">AOP Chinon - Le C de P&amp;B Couly  </t>
  </si>
  <si>
    <t xml:space="preserve">AOP Chinon - Le V de P&amp;B Couly  </t>
  </si>
  <si>
    <r>
      <t>AOP Chinon - Le V de P&amp;B Couly</t>
    </r>
    <r>
      <rPr>
        <b/>
        <sz val="12"/>
        <rFont val="Open Sans"/>
        <family val="2"/>
      </rPr>
      <t xml:space="preserve"> Magnum </t>
    </r>
  </si>
  <si>
    <r>
      <t xml:space="preserve">AOP Chinon - Les Blancs des Closeaux </t>
    </r>
    <r>
      <rPr>
        <b/>
        <sz val="12"/>
        <rFont val="Open Sans"/>
        <family val="2"/>
      </rPr>
      <t xml:space="preserve">Magnum </t>
    </r>
  </si>
  <si>
    <t>AOP Chinon - St Louans Le Parc</t>
  </si>
  <si>
    <t xml:space="preserve">AOP Chinon - La Haute Olive  </t>
  </si>
  <si>
    <t xml:space="preserve">Château Sancerre - Sancerre Sauvignon Blanc </t>
  </si>
  <si>
    <r>
      <t xml:space="preserve">Château Sancerre - Sancerre Sauvignon Blanc </t>
    </r>
    <r>
      <rPr>
        <b/>
        <sz val="12"/>
        <color rgb="FFC00000"/>
        <rFont val="Open Sans"/>
        <family val="2"/>
      </rPr>
      <t xml:space="preserve">Magnum </t>
    </r>
  </si>
  <si>
    <t>Château Sancerre - Sancerre Sauvignon Blanc</t>
  </si>
  <si>
    <t xml:space="preserve">Château Sancerre - Cuvée Connetable Sauvignon Blanc </t>
  </si>
  <si>
    <t>Château Sancerre - Cuvée Connetable Sauvignon Blanc</t>
  </si>
  <si>
    <t>Alxandre Monmousseau - Mon Chemin, Chenin Blanc</t>
  </si>
  <si>
    <t xml:space="preserve">Alxandre Monmousseau - Mon Chemin, Chenin Blanc </t>
  </si>
  <si>
    <r>
      <t xml:space="preserve">Alxandre Monmousseau - Vouvray Brut </t>
    </r>
    <r>
      <rPr>
        <b/>
        <sz val="12"/>
        <rFont val="Open Sans"/>
        <family val="2"/>
      </rPr>
      <t>SPARKLING</t>
    </r>
  </si>
  <si>
    <t>Alexandre Monmousseau - La Serpette, Vouvray Tendre AOC</t>
  </si>
  <si>
    <t xml:space="preserve">Philippe Loquineau - Quatre Vin Onze, AOP Cour Cherverny  </t>
  </si>
  <si>
    <t xml:space="preserve">Dom Rouze - Quincy, Cuvée Villalin </t>
  </si>
  <si>
    <t>Pouilly fumé - De Ladoucette</t>
  </si>
  <si>
    <t xml:space="preserve">Côtes du Rhone - Signature by La Font du Loup </t>
  </si>
  <si>
    <t xml:space="preserve">Châteauneuf-du-Pape </t>
  </si>
  <si>
    <t xml:space="preserve">Châteauneuf-du-Pape - Les Demoiselles de la Fond du Loup </t>
  </si>
  <si>
    <t xml:space="preserve">Châteauneuf-du-Pape - Le Puy Rolland Vieilles Vignes </t>
  </si>
  <si>
    <t xml:space="preserve">Châteauneuf-du-Pape - Legend  </t>
  </si>
  <si>
    <t>Châteauneuf-du-Pape AOP - Les Sinards</t>
  </si>
  <si>
    <t>Gigondas AOP - La Gille</t>
  </si>
  <si>
    <t xml:space="preserve">Châteauneuf-du-Pape AOP - Château de Beaucastel </t>
  </si>
  <si>
    <t>Condrieu AOP - Les Terrasses de L'Empire</t>
  </si>
  <si>
    <t xml:space="preserve">Côte-Rôtie - Blonde du Seigneur - Maison les Alexandrins </t>
  </si>
  <si>
    <t xml:space="preserve">Saint-Joseph - Maison les Alexandrins </t>
  </si>
  <si>
    <t xml:space="preserve">Côte-Rôtie - Blonde du Seigneur - Domaine George Vernay </t>
  </si>
  <si>
    <t xml:space="preserve">Syrah - Sainte-Agathe - Domaine George Vernay </t>
  </si>
  <si>
    <t xml:space="preserve">Saint-Joseph - Terres D'Encre - George Vernay </t>
  </si>
  <si>
    <t xml:space="preserve">Cornas - Domaine Verset </t>
  </si>
  <si>
    <t xml:space="preserve">Côtes de Gascogne - Les Hauts de Guillaman, IGP Côtes de Gascogne </t>
  </si>
  <si>
    <t xml:space="preserve">Côtes de Thongue - IGP Olivier Coste Sauvignon </t>
  </si>
  <si>
    <t xml:space="preserve">Côtes de Thongue - IGP Olivier Coste Viognier </t>
  </si>
  <si>
    <t xml:space="preserve">Côtes de Thongue - IGP Olivier Coste Chardonnay </t>
  </si>
  <si>
    <t xml:space="preserve">Côtes de Thongue - IGP Olivier Coste Rosé </t>
  </si>
  <si>
    <r>
      <t xml:space="preserve">Côtes de Thongue - IGP Olivier Coste Rosé </t>
    </r>
    <r>
      <rPr>
        <b/>
        <sz val="12"/>
        <color theme="1"/>
        <rFont val="Open Sans"/>
        <family val="2"/>
      </rPr>
      <t xml:space="preserve">Magnum </t>
    </r>
  </si>
  <si>
    <t xml:space="preserve">Côtes de Thongue - IGP Solis Lumen 3L box </t>
  </si>
  <si>
    <t xml:space="preserve">Côtes de Thongue - IGP Montrose Prestige Rosé </t>
  </si>
  <si>
    <t xml:space="preserve">Côtes de Thongue - IGP Olivier Coste Rouge  </t>
  </si>
  <si>
    <t xml:space="preserve">Château Simone - Côtes de Provence </t>
  </si>
  <si>
    <t>AOP Cru Classé - Excellence</t>
  </si>
  <si>
    <r>
      <t xml:space="preserve">AOP Cru Classé - Excellence  </t>
    </r>
    <r>
      <rPr>
        <b/>
        <sz val="12"/>
        <rFont val="Open Sans"/>
        <family val="2"/>
      </rPr>
      <t xml:space="preserve">Magnum </t>
    </r>
  </si>
  <si>
    <t>AOP Cru Classé - Clos de Capelune</t>
  </si>
  <si>
    <t xml:space="preserve">IGP Var - You Are Maur </t>
  </si>
  <si>
    <r>
      <t>IGP Var - You Are Maur</t>
    </r>
    <r>
      <rPr>
        <b/>
        <sz val="12"/>
        <rFont val="Open Sans"/>
        <family val="2"/>
      </rPr>
      <t xml:space="preserve"> Magnum </t>
    </r>
  </si>
  <si>
    <t xml:space="preserve">AOP Côtes de Provence - Maur &amp; Maur </t>
  </si>
  <si>
    <r>
      <t xml:space="preserve">AOP Côtes de Provence - Maur &amp; Maur </t>
    </r>
    <r>
      <rPr>
        <b/>
        <sz val="12"/>
        <rFont val="Open Sans"/>
        <family val="2"/>
      </rPr>
      <t xml:space="preserve">Magnum </t>
    </r>
  </si>
  <si>
    <t>AOP Cru Classé - Cuvée Saint M Bordelaise Bottle</t>
  </si>
  <si>
    <r>
      <rPr>
        <sz val="12"/>
        <rFont val="Open Sans"/>
        <family val="2"/>
      </rPr>
      <t xml:space="preserve">AOP Cru Classé - Cuvée Saint M </t>
    </r>
    <r>
      <rPr>
        <b/>
        <sz val="12"/>
        <rFont val="Open Sans"/>
        <family val="2"/>
      </rPr>
      <t>Magnum</t>
    </r>
  </si>
  <si>
    <r>
      <t xml:space="preserve">AOP Cru Classé - Cuvée Saint M </t>
    </r>
    <r>
      <rPr>
        <b/>
        <sz val="12"/>
        <rFont val="Open Sans"/>
        <family val="2"/>
      </rPr>
      <t xml:space="preserve">Jéroboam </t>
    </r>
  </si>
  <si>
    <t xml:space="preserve">AOP Cru Classé - Excellence </t>
  </si>
  <si>
    <r>
      <t>AOP Cru Classé - Excellence</t>
    </r>
    <r>
      <rPr>
        <b/>
        <sz val="12"/>
        <rFont val="Open Sans"/>
        <family val="2"/>
      </rPr>
      <t xml:space="preserve"> Magnum</t>
    </r>
  </si>
  <si>
    <r>
      <t>AOP Cru Classé - Excellence</t>
    </r>
    <r>
      <rPr>
        <b/>
        <sz val="12"/>
        <rFont val="Open Sans"/>
        <family val="2"/>
      </rPr>
      <t xml:space="preserve"> Jéroboam </t>
    </r>
  </si>
  <si>
    <t xml:space="preserve">AOP Cru Classé - Clos de Capelune </t>
  </si>
  <si>
    <r>
      <t xml:space="preserve">AOP Cru Classé - Clos Saint-Vincent Cuvée d'Exception </t>
    </r>
    <r>
      <rPr>
        <b/>
        <sz val="12"/>
        <rFont val="Open Sans"/>
        <family val="2"/>
      </rPr>
      <t xml:space="preserve">Magnum </t>
    </r>
  </si>
  <si>
    <t xml:space="preserve">Château Leoube - Rosé AOC </t>
  </si>
  <si>
    <r>
      <t xml:space="preserve">Château Leoube - Rosé AOC </t>
    </r>
    <r>
      <rPr>
        <b/>
        <sz val="12"/>
        <rFont val="Open Sans"/>
        <family val="2"/>
      </rPr>
      <t xml:space="preserve">Magnum </t>
    </r>
  </si>
  <si>
    <t xml:space="preserve">IGP Mediterranee Rosé - Miraval Provence  </t>
  </si>
  <si>
    <r>
      <t xml:space="preserve">IGP Mediterranee Rosé - Miraval Provence </t>
    </r>
    <r>
      <rPr>
        <b/>
        <sz val="12"/>
        <rFont val="Open Sans"/>
        <family val="2"/>
      </rPr>
      <t xml:space="preserve">Magnum </t>
    </r>
  </si>
  <si>
    <r>
      <t xml:space="preserve">IGP Mediterranee Rosé - Miraval Provence </t>
    </r>
    <r>
      <rPr>
        <b/>
        <sz val="12"/>
        <rFont val="Open Sans"/>
        <family val="2"/>
      </rPr>
      <t>Mathusalem</t>
    </r>
  </si>
  <si>
    <t xml:space="preserve">IGP Méditerranée - Terminus Organic </t>
  </si>
  <si>
    <t xml:space="preserve">Clos Canarelli - Rosé, Figari AOP </t>
  </si>
  <si>
    <r>
      <t xml:space="preserve">Henri Dosnon - Brut Selection </t>
    </r>
    <r>
      <rPr>
        <b/>
        <sz val="12"/>
        <rFont val="Open Sans"/>
        <family val="2"/>
      </rPr>
      <t xml:space="preserve">Demi Bottle  </t>
    </r>
  </si>
  <si>
    <t xml:space="preserve">Henri Dosnon - Brut Selection  </t>
  </si>
  <si>
    <r>
      <t xml:space="preserve">Henri Dosnon - Brut Selection </t>
    </r>
    <r>
      <rPr>
        <b/>
        <sz val="12"/>
        <rFont val="Open Sans"/>
        <family val="2"/>
      </rPr>
      <t xml:space="preserve">Magnum </t>
    </r>
  </si>
  <si>
    <t xml:space="preserve">Henri Dosnon - Rosé </t>
  </si>
  <si>
    <t xml:space="preserve">Henri Dosnon - Alliae Brut Nature </t>
  </si>
  <si>
    <t xml:space="preserve">Champagne Langlet - Brut Grande Reserve </t>
  </si>
  <si>
    <t xml:space="preserve">Champagne Langlet - Rosé Grande Reserve </t>
  </si>
  <si>
    <t xml:space="preserve">Pommery - Brut Royal </t>
  </si>
  <si>
    <t xml:space="preserve">Domaine Gonet Medeville - Tradition 1er Cru  </t>
  </si>
  <si>
    <r>
      <t xml:space="preserve">Domaine Gonet Medeville - Tradition 1er Cru </t>
    </r>
    <r>
      <rPr>
        <b/>
        <sz val="12"/>
        <rFont val="Open Sans"/>
        <family val="2"/>
      </rPr>
      <t xml:space="preserve">Jéroboam </t>
    </r>
  </si>
  <si>
    <t xml:space="preserve">Domaine Gonet Medeville - Blanc de Noirs 1er Cru  </t>
  </si>
  <si>
    <r>
      <t>Domaine Gonet Medeville - Blanc de Noirs 1er Cru</t>
    </r>
    <r>
      <rPr>
        <b/>
        <sz val="12"/>
        <rFont val="Open Sans"/>
        <family val="2"/>
      </rPr>
      <t xml:space="preserve"> Magnum </t>
    </r>
  </si>
  <si>
    <r>
      <t>Domaine Gonet Medeville - Blanc de Noirs 1er Cru</t>
    </r>
    <r>
      <rPr>
        <b/>
        <sz val="12"/>
        <rFont val="Open Sans"/>
        <family val="2"/>
      </rPr>
      <t xml:space="preserve"> Jéroboam </t>
    </r>
  </si>
  <si>
    <t xml:space="preserve">Domaine Gonet Medeville - Cuvée Theophile </t>
  </si>
  <si>
    <r>
      <t xml:space="preserve">Domaine Gonet Medeville - Cuvée Theophile  </t>
    </r>
    <r>
      <rPr>
        <b/>
        <sz val="12"/>
        <rFont val="Open Sans"/>
        <family val="2"/>
      </rPr>
      <t xml:space="preserve">Magnum </t>
    </r>
  </si>
  <si>
    <t xml:space="preserve">Ruinart - Brut  </t>
  </si>
  <si>
    <t xml:space="preserve">Ruinart - Rosé </t>
  </si>
  <si>
    <t xml:space="preserve">Dom Perignon - COF Vintage </t>
  </si>
  <si>
    <t>Dom Perignon - COF Vintage  Lady Gaga Edition</t>
  </si>
  <si>
    <t xml:space="preserve">Banfi - Principessa Gavia Gavi DOCG </t>
  </si>
  <si>
    <t xml:space="preserve">Banfi - San Angelo Pinot Grigio IGT Toscana </t>
  </si>
  <si>
    <t xml:space="preserve">Banfi - L'Ardi Dolcetto D'Acqui DOC </t>
  </si>
  <si>
    <t xml:space="preserve">Banfi - Chianti Classico Riserva DOCG </t>
  </si>
  <si>
    <t xml:space="preserve">Banfi - Aska Bolgheri Rosso DOC </t>
  </si>
  <si>
    <t xml:space="preserve">Banfi - Brunello Di Montalcino DOCG </t>
  </si>
  <si>
    <t xml:space="preserve">Poggio All'Oro - Brunello Di Montalcino DOCG Riserva </t>
  </si>
  <si>
    <t xml:space="preserve">Domaine La Jara - Pinot Grigio, DOC Delle Venezie </t>
  </si>
  <si>
    <t xml:space="preserve">
MAISON ANSELMET, AOSTE</t>
  </si>
  <si>
    <t xml:space="preserve">
DOMAINE LA JARA, VENEZIE</t>
  </si>
  <si>
    <t xml:space="preserve">
CASA VINICOLA NATALE VERGA</t>
  </si>
  <si>
    <t xml:space="preserve">
TENUTA SAN GUIDO, TUSCANY  </t>
  </si>
  <si>
    <t xml:space="preserve">
CASTELLO BANFI, TUSCANY  </t>
  </si>
  <si>
    <t xml:space="preserve">
LAURENT-PERRIER, CHAMPAGNE</t>
  </si>
  <si>
    <t xml:space="preserve">
DOM PERIGNON, CHAMPAGNE</t>
  </si>
  <si>
    <r>
      <t xml:space="preserve">Domaine La Jara - Organic </t>
    </r>
    <r>
      <rPr>
        <b/>
        <sz val="12"/>
        <rFont val="Open Sans"/>
        <family val="2"/>
      </rPr>
      <t>Spumante Prosecco</t>
    </r>
    <r>
      <rPr>
        <sz val="12"/>
        <rFont val="Open Sans"/>
        <family val="2"/>
      </rPr>
      <t xml:space="preserve">, DOC Brut </t>
    </r>
  </si>
  <si>
    <r>
      <t>Domaine La Jara - Organic</t>
    </r>
    <r>
      <rPr>
        <b/>
        <sz val="12"/>
        <rFont val="Open Sans"/>
        <family val="2"/>
      </rPr>
      <t xml:space="preserve"> Spumante Prosecco</t>
    </r>
    <r>
      <rPr>
        <sz val="12"/>
        <rFont val="Open Sans"/>
        <family val="2"/>
      </rPr>
      <t xml:space="preserve"> Pinot Grigio, DOC Brut </t>
    </r>
  </si>
  <si>
    <r>
      <t xml:space="preserve">Domaine La Jara - Organic </t>
    </r>
    <r>
      <rPr>
        <b/>
        <sz val="12"/>
        <rFont val="Open Sans"/>
        <family val="2"/>
      </rPr>
      <t>Spumante Prosecco</t>
    </r>
    <r>
      <rPr>
        <sz val="12"/>
        <rFont val="Open Sans"/>
        <family val="2"/>
      </rPr>
      <t xml:space="preserve"> Rosé, DOC Brut </t>
    </r>
  </si>
  <si>
    <t xml:space="preserve">Il Poggio Dei Vigneti - Chardonnay Veneto, Venezie IGT </t>
  </si>
  <si>
    <t xml:space="preserve">Natale Verga - Pinot Grigio, DOC Delle Venezie </t>
  </si>
  <si>
    <t xml:space="preserve">Natale Verga - Chianti Riserva, DOCG </t>
  </si>
  <si>
    <t xml:space="preserve">Natale Verga - Barbaresco, DOCG </t>
  </si>
  <si>
    <t xml:space="preserve">Natale Verga - Barolo, DOCG </t>
  </si>
  <si>
    <t>Cascina Boschetti - Roero Arneis Bianco, DOCG</t>
  </si>
  <si>
    <t xml:space="preserve">Quinta Do Pessegueiro - Aluze </t>
  </si>
  <si>
    <t xml:space="preserve">Quinta Do Pessegueiro - Reserva, Douro DOC </t>
  </si>
  <si>
    <t xml:space="preserve">Daou - Chardonnay Reserve, Paso Robles Willow Creek District  </t>
  </si>
  <si>
    <t xml:space="preserve">Daou - Chardonnay Discovery , Paso Robles  </t>
  </si>
  <si>
    <t xml:space="preserve">Daou - Sauvignon Blanc, Paso Robles </t>
  </si>
  <si>
    <t>Daou - Rosé, Paso Robles</t>
  </si>
  <si>
    <t xml:space="preserve">Daou - Pessimist, Red Blend Paso Robles </t>
  </si>
  <si>
    <t xml:space="preserve">Daou - Pinot Noir, Central Coast </t>
  </si>
  <si>
    <t xml:space="preserve">Daou - Cabernet Sauvignon </t>
  </si>
  <si>
    <t xml:space="preserve">Daou - Cabernet Sauvignon Reserve </t>
  </si>
  <si>
    <t xml:space="preserve">Daou - Cabernet Sauvignon, Soul of a Lion Adelaida District </t>
  </si>
  <si>
    <t>Daou - Cabernet Sauvignon, Patrimony Adelaida District</t>
  </si>
  <si>
    <t xml:space="preserve">Daou - Cabernet Sauvignon, Patrimony Adelaida District </t>
  </si>
  <si>
    <t xml:space="preserve">Clos Apalta - Syrah , Chilean Bordeaux Blend </t>
  </si>
  <si>
    <t>Syrah</t>
  </si>
  <si>
    <t xml:space="preserve">Sauvignon Blanc - Semillon </t>
  </si>
  <si>
    <t>Caladoc, Syrah, Grenache Noir</t>
  </si>
  <si>
    <t>moscato</t>
  </si>
  <si>
    <t>Cortesse</t>
  </si>
  <si>
    <t>dolcetto</t>
  </si>
  <si>
    <t xml:space="preserve">Cabernet Sauvignon - Cabernet Franc </t>
  </si>
  <si>
    <t>SPECIAL CAKES</t>
  </si>
  <si>
    <t xml:space="preserve">Pavé du Larzac 150G - Sheep - France </t>
  </si>
  <si>
    <t>Cheddar old - Cow - UK</t>
  </si>
  <si>
    <t xml:space="preserve">
CHÂTEAU POUJEAU </t>
  </si>
  <si>
    <t xml:space="preserve">
CHÂTEAU CHASSE-SPLEEN, BORDEAUX</t>
  </si>
  <si>
    <t xml:space="preserve">
CHÂTEAU MALARTIC LAGRAVIERE, BORDEAUX</t>
  </si>
  <si>
    <t xml:space="preserve">
CHÂTEAU CARBONNIEUX, BORDEAUX</t>
  </si>
  <si>
    <t xml:space="preserve">
CHÂTEAU GRAND-PUY-LACOSTE, BORDEAUX</t>
  </si>
  <si>
    <t xml:space="preserve">
CHATEAU BELLEVUE BORDEAUX </t>
  </si>
  <si>
    <t xml:space="preserve">
DOMAINES RICHARD ROTTIERS, BEAUJOLAIS</t>
  </si>
  <si>
    <t xml:space="preserve">
DOMAINES JEAN CHERMETTE, BEAUJOLAIS</t>
  </si>
  <si>
    <t xml:space="preserve">
MAISON LES ALEXANDRINS</t>
  </si>
  <si>
    <t xml:space="preserve">
DOMAINE VERSET, RHONE VALLEE</t>
  </si>
  <si>
    <t xml:space="preserve">
CASCINA BOSCHETTI GOMBA, BAROLO</t>
  </si>
  <si>
    <t>Grenache syrah</t>
  </si>
  <si>
    <t xml:space="preserve">syrah - Viognier </t>
  </si>
  <si>
    <t>CHAMPAGNE WHITE</t>
  </si>
  <si>
    <t>CHAMPAGNE ROSE</t>
  </si>
  <si>
    <t>Blakcberry 125G</t>
  </si>
  <si>
    <t xml:space="preserve">Truffled Brillat Savarin - Cow - France </t>
  </si>
  <si>
    <t>Strawberries 500G</t>
  </si>
  <si>
    <t>1 UNIT</t>
  </si>
  <si>
    <t>Rabigato - falgasao</t>
  </si>
  <si>
    <t xml:space="preserve">
CHÂTEAU D'YQUEM</t>
  </si>
  <si>
    <t>Château dYquem - Sauternes</t>
  </si>
  <si>
    <t xml:space="preserve">Crackers with sesame 150g </t>
  </si>
  <si>
    <t>Sardines, Lemon &amp; Olive oil - La belle Iloise - 115g</t>
  </si>
  <si>
    <t>SOUP</t>
  </si>
  <si>
    <t>Rock fish Soup - Provence - La belle Iloise - 400g</t>
  </si>
  <si>
    <t>Fish Soup - Britanny - La belle Iloise - 800g</t>
  </si>
  <si>
    <t xml:space="preserve">Margarine - Vegan Butter - St-Hubert 275G </t>
  </si>
  <si>
    <r>
      <rPr>
        <sz val="12"/>
        <color rgb="FFC00000"/>
        <rFont val="Open Sans"/>
        <family val="2"/>
      </rPr>
      <t>Organic Yoghurt in glass jar - Ferme des Peupliers - Normandy -</t>
    </r>
    <r>
      <rPr>
        <b/>
        <sz val="12"/>
        <color rgb="FFC00000"/>
        <rFont val="Open Sans"/>
        <family val="2"/>
      </rPr>
      <t xml:space="preserve"> CHOCOLAT</t>
    </r>
  </si>
  <si>
    <t xml:space="preserve">FRESH FRUITS </t>
  </si>
  <si>
    <t xml:space="preserve">FRESH VEGETABLES </t>
  </si>
  <si>
    <t xml:space="preserve">Cantaloup  Melon </t>
  </si>
  <si>
    <t>FRESH PASTRY</t>
  </si>
  <si>
    <t>Horseradish - Domaines les terres rouges - 55g</t>
  </si>
  <si>
    <t>Horseradish - Domaines les terres rouges - 200g</t>
  </si>
  <si>
    <t>Truffle Garlic &amp; Anchovy paste</t>
  </si>
  <si>
    <t xml:space="preserve">white truffle &amp; tomatoes </t>
  </si>
  <si>
    <t>Truffled cream paste strong</t>
  </si>
  <si>
    <t>275G</t>
  </si>
  <si>
    <t>Truffled cream Paste strong</t>
  </si>
  <si>
    <t xml:space="preserve">MACARON TRAY 8 PCES </t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</si>
  <si>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>- MOKA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</si>
  <si>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 (Body)"/>
      </rPr>
      <t>-</t>
    </r>
    <r>
      <rPr>
        <sz val="16"/>
        <color theme="1"/>
        <rFont val="Calibri (Body)"/>
      </rPr>
      <t xml:space="preserve"> ESPRESSO-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</si>
  <si>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6"/>
        <color theme="1"/>
        <rFont val="Calibri (Body)"/>
      </rPr>
      <t xml:space="preserve"> - GOURMET COLUMBUS 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</si>
  <si>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-</t>
    </r>
    <r>
      <rPr>
        <sz val="16"/>
        <color theme="1"/>
        <rFont val="Calibri (Body)"/>
      </rPr>
      <t xml:space="preserve"> </t>
    </r>
    <r>
      <rPr>
        <b/>
        <sz val="16"/>
        <color theme="1"/>
        <rFont val="Calibri (Body)"/>
      </rPr>
      <t xml:space="preserve">DECAFEINE </t>
    </r>
    <r>
      <rPr>
        <sz val="16"/>
        <color theme="1"/>
        <rFont val="Calibri (Body)"/>
      </rPr>
      <t xml:space="preserve"> - Hausbrandt - 250G</t>
    </r>
  </si>
  <si>
    <r>
      <t xml:space="preserve">Pizza Dough Base  </t>
    </r>
    <r>
      <rPr>
        <b/>
        <sz val="12"/>
        <color rgb="FFC00000"/>
        <rFont val="Open Sans"/>
        <family val="2"/>
      </rPr>
      <t xml:space="preserve">Gluten Free Vegan Wheat &amp; Lactose Free </t>
    </r>
    <r>
      <rPr>
        <sz val="12"/>
        <color rgb="FFC00000"/>
        <rFont val="Open Sans"/>
        <family val="2"/>
      </rPr>
      <t>- Schär - 2X150G</t>
    </r>
  </si>
  <si>
    <t>Pear &amp; Yuzu Jam -  La Chambre aux confitures - 200g</t>
  </si>
  <si>
    <t>Strawberry  Jam - La Chambre aux confitures -  200g</t>
  </si>
  <si>
    <t>Rhubarb &amp; Ginger Jam - La Chambre aux confitures - 200g</t>
  </si>
  <si>
    <t>BITTERS</t>
  </si>
  <si>
    <t>14.75cl</t>
  </si>
  <si>
    <t>Bitter End Memphis - BBQ</t>
  </si>
  <si>
    <t>5.9cl</t>
  </si>
  <si>
    <t xml:space="preserve">The Japanese bitter - Shizo </t>
  </si>
  <si>
    <t>10cl</t>
  </si>
  <si>
    <t>The Japanese bitter - Yuzu</t>
  </si>
  <si>
    <t>USA</t>
  </si>
  <si>
    <t>Scrappy's - Bitters Chocolate Batch 546 - Old Fashion Style</t>
  </si>
  <si>
    <t>Poland</t>
  </si>
  <si>
    <r>
      <t xml:space="preserve">Chopin Potato - Wodka - </t>
    </r>
    <r>
      <rPr>
        <b/>
        <sz val="12"/>
        <color theme="1"/>
        <rFont val="Open Sans"/>
        <family val="2"/>
      </rPr>
      <t>gluten free</t>
    </r>
  </si>
  <si>
    <t>Vodka Belvedere</t>
  </si>
  <si>
    <t>Vodka Ciroc - Snap Frost - 5X distilled - French Grapes</t>
  </si>
  <si>
    <t>Partisan Green Vodka - Wheat - Organic</t>
  </si>
  <si>
    <t>Germany</t>
  </si>
  <si>
    <t xml:space="preserve">Cognac Camus - XO - Borderies - Family Reserve </t>
  </si>
  <si>
    <t>Cognac Remy Martin - XO Excellence</t>
  </si>
  <si>
    <t xml:space="preserve">Cognac Fontagard -XXO Heritage  </t>
  </si>
  <si>
    <t xml:space="preserve">Cognac Fontagard XXO bourbon Cask Finish </t>
  </si>
  <si>
    <t>Bombay Sapphire - London Dry Gin - 1er Cru - Vapour Infused - Murican Lemon</t>
  </si>
  <si>
    <t>UK</t>
  </si>
  <si>
    <t xml:space="preserve">Hendrick's Gin </t>
  </si>
  <si>
    <t>Scotland</t>
  </si>
  <si>
    <t>The Botanist  Gin - Islay Dry</t>
  </si>
  <si>
    <t xml:space="preserve">Langley's Old Tom Gin - Small Batch </t>
  </si>
  <si>
    <t>Grand Marnier</t>
  </si>
  <si>
    <t xml:space="preserve">RHUM MARTINIQUE </t>
  </si>
  <si>
    <t>RHUM ARRANGE GUADELOUPE</t>
  </si>
  <si>
    <t>L'arrangé Francaise - Agricole Rum - Victoria Pineapple &amp; Passion Fruit</t>
  </si>
  <si>
    <t>Guadeloupe</t>
  </si>
  <si>
    <t>L'arrangé Francaise - Agricole Rum - Lime &amp; Ginger</t>
  </si>
  <si>
    <t>L'arrangé Francaise - Agricole Rum - Strawberry &amp; Basil</t>
  </si>
  <si>
    <t>RUM BARBADOS</t>
  </si>
  <si>
    <t xml:space="preserve">Plantation Rum XO - 20th Anniversary </t>
  </si>
  <si>
    <t>Barbados</t>
  </si>
  <si>
    <t>RUM DOMINICA REPUPBLIC</t>
  </si>
  <si>
    <t>Dom Rep</t>
  </si>
  <si>
    <t>RUM NICARAGUA</t>
  </si>
  <si>
    <t>Rum flor de Cana - 18 Y.O - Carbon Neutral Certified</t>
  </si>
  <si>
    <t>Nicaragua</t>
  </si>
  <si>
    <t xml:space="preserve">Rhum Trois Rivieres - Cuvée L'océan - White Rhum </t>
  </si>
  <si>
    <t xml:space="preserve">Rhum Trois Rivieres - Triple Millesime (vintages) 2005 - 2010 - 2015 - XO </t>
  </si>
  <si>
    <t>RON VENEZUELA</t>
  </si>
  <si>
    <t>Roble Ron Viejo ultra anejo 12Y.O Single Vintage</t>
  </si>
  <si>
    <t xml:space="preserve">RUM Brugal 1888 - Doplemende Anejado </t>
  </si>
  <si>
    <t>Roble Ron Viejo Ultra Zafra Anejo 2004</t>
  </si>
  <si>
    <t>175cl</t>
  </si>
  <si>
    <t>Venezuela</t>
  </si>
  <si>
    <t>RUM GRENADA</t>
  </si>
  <si>
    <t xml:space="preserve">Six Saints Rum - Virgin Oak Cask Finish - Limited edition </t>
  </si>
  <si>
    <t>Grenada</t>
  </si>
  <si>
    <t>WHISKY - WHISKEY BOURBON</t>
  </si>
  <si>
    <t xml:space="preserve">Spey - Whisky Single Malt non chilled Filtered - Royal Choice </t>
  </si>
  <si>
    <t xml:space="preserve">Dalmore - 12 years Sherry Cask - Single Malt Scotch </t>
  </si>
  <si>
    <t xml:space="preserve">70cl </t>
  </si>
  <si>
    <t>Macallan Whisky 12 years Sherry Oak - Single Malt Scotch</t>
  </si>
  <si>
    <t>Macallan Whisky 15 years Double Cask - Single Malt Scotch</t>
  </si>
  <si>
    <t>Macallan Whisky The Rare Cask - Single Malt Scotch</t>
  </si>
  <si>
    <t>Talisker Whisky Port Ruighe - Port Cask By the Sea - Single Malt Scotch</t>
  </si>
  <si>
    <t xml:space="preserve">Kujira Single Grain 10 years </t>
  </si>
  <si>
    <t xml:space="preserve">Kujira Single Grain 12 Years - Sherry </t>
  </si>
  <si>
    <t xml:space="preserve">Ichiro's Whisky Malt Wine - Wood Reserve </t>
  </si>
  <si>
    <t>Ichiro's Whisky - Malt &amp; Grain</t>
  </si>
  <si>
    <t xml:space="preserve">Nikka Whisky - From the Barrel </t>
  </si>
  <si>
    <t xml:space="preserve">Nikka Whisky - The Nikka Tailored </t>
  </si>
  <si>
    <t>Redemption Bourbon Whiskey - Batch L-01</t>
  </si>
  <si>
    <t xml:space="preserve">Woodford Reserve Bourbon Whiskey </t>
  </si>
  <si>
    <t xml:space="preserve">
CHÂTEAU TALBOT, BORDEAUX</t>
  </si>
  <si>
    <t xml:space="preserve">Château Talbot - AOC St Julien - 4eme Grd Cru Classé 1855 </t>
  </si>
  <si>
    <t xml:space="preserve">
CHÂTEAU GLORIA, BORDEAUX</t>
  </si>
  <si>
    <t xml:space="preserve">Château Gloria - AOC St Julien </t>
  </si>
  <si>
    <t>Cabernet Sauvignon - Cabernet Franc - Petit Verdot</t>
  </si>
  <si>
    <t xml:space="preserve">
CHÂTEAU COS D'ETOURNEL, BORDEAUX</t>
  </si>
  <si>
    <t>Château Cos d'etournel - AOC St-Estèphe</t>
  </si>
  <si>
    <t xml:space="preserve">
CHÂTEAU ORME DE PEZ, BORDEAUX</t>
  </si>
  <si>
    <t>Château Orme de Pez -  AOC Saint-Estèphe</t>
  </si>
  <si>
    <t>Cabernet Sauvignon - Merlot - Cabernet Franc - Petit Verdot</t>
  </si>
  <si>
    <t xml:space="preserve">
CHÂTEAU LYNCH BAGES, BORDEAUX</t>
  </si>
  <si>
    <t>Château Lynch Bages - AOC Pauillac, Grand Cru Classé</t>
  </si>
  <si>
    <t xml:space="preserve">Merlot - Cabernet Franc - Petit Verdot -  Cabernet Sauvignon </t>
  </si>
  <si>
    <t xml:space="preserve">
CHÂTEAU D'AUSONE BORDEAUX</t>
  </si>
  <si>
    <t xml:space="preserve">
CHÂTEAU PAVIE MACQUIN, BORDEAUX</t>
  </si>
  <si>
    <t xml:space="preserve">Château Pavie Macquin - AOC Saint Emilion Grand Cru </t>
  </si>
  <si>
    <t xml:space="preserve">Château d'ausone - Chapelle d'ausome - Saint Emilion </t>
  </si>
  <si>
    <t xml:space="preserve">Cabernet  franc </t>
  </si>
  <si>
    <t xml:space="preserve">
CHÂTEAU PIERRE 1ER, BORDEAUX</t>
  </si>
  <si>
    <t xml:space="preserve">Château Pierre 1er - AOC St-Emilion, Grand cru </t>
  </si>
  <si>
    <t xml:space="preserve">
CHÂTEAU DE FONBEL</t>
  </si>
  <si>
    <t xml:space="preserve">Château de Fonbel - Saint Emilion AOC Grand Cru </t>
  </si>
  <si>
    <t>Merlot - Cabernet Sauvignon - Petit Verdot - Carmenère</t>
  </si>
  <si>
    <t xml:space="preserve">Château Troplong Mondot - Mondot AOC Saint Emilion </t>
  </si>
  <si>
    <t>Château Troplong Mondot - Mondot AOC Saint Emilion</t>
  </si>
  <si>
    <t>Château Troplong Mondot - Mondot AOC Saint Emilion Premier Grand Cru Classé</t>
  </si>
  <si>
    <t>Château Roc de Cambes  Côtes de Bourg</t>
  </si>
  <si>
    <t>Tertre Roteboeuf - AOC Saint Emilion Grand Cru</t>
  </si>
  <si>
    <t xml:space="preserve">Malbec - Merlot - Cabernet Sauvignon </t>
  </si>
  <si>
    <t>Lucien Muzard -Meursault "les Crotots" Vielles Vignes</t>
  </si>
  <si>
    <t>Lucien Muzard - Complicité</t>
  </si>
  <si>
    <t>pinot Noir</t>
  </si>
  <si>
    <t>Syrah - Grenache - Marselan</t>
  </si>
  <si>
    <t>Lucien Muzard - Santenay "Charme Rouge"</t>
  </si>
  <si>
    <t>Domaine des Malandes - Chablis Organic</t>
  </si>
  <si>
    <r>
      <t xml:space="preserve">Domaine des Malandes - Chablis 1er Cru "Montmains" </t>
    </r>
    <r>
      <rPr>
        <b/>
        <sz val="12"/>
        <rFont val="Open Sans"/>
        <family val="2"/>
      </rPr>
      <t>MAGNUM</t>
    </r>
  </si>
  <si>
    <r>
      <t>Domaine des Malandes - Chablis 1er Cru "Montmains"</t>
    </r>
    <r>
      <rPr>
        <b/>
        <sz val="12"/>
        <rFont val="Open Sans"/>
        <family val="2"/>
      </rPr>
      <t>MAGNUM</t>
    </r>
  </si>
  <si>
    <t>Domaine des Malandes - ChablisGrand Cru "Vaudesir"</t>
  </si>
  <si>
    <t xml:space="preserve">
PROSPER MAUFOUX, BURGUNDY</t>
  </si>
  <si>
    <t>Prosper Maufoux</t>
  </si>
  <si>
    <t>AOP Chinon - Les 4'M</t>
  </si>
  <si>
    <t xml:space="preserve">
M PLOUZEAU, LOIRE VALLEY</t>
  </si>
  <si>
    <t>Château de La Bonnelière - Chinon Rive Gauche, Chapelle Lieux-Dit Vindoux</t>
  </si>
  <si>
    <t>Château de La Bonnelière - Chinon Rive Gauche,  L'intégrale</t>
  </si>
  <si>
    <t xml:space="preserve">
DOMAINE DE NOIRE, LOIRE VALLEY </t>
  </si>
  <si>
    <t>Domaine de Noiré - Chinon - Elegance</t>
  </si>
  <si>
    <t xml:space="preserve">Côtes de Thongue - IGP Montrose 1701Rosé </t>
  </si>
  <si>
    <r>
      <t xml:space="preserve">IGP Mediterranee Rosé - Miraval Provence </t>
    </r>
    <r>
      <rPr>
        <b/>
        <sz val="12"/>
        <rFont val="Open Sans"/>
        <family val="2"/>
      </rPr>
      <t>Jeroboam</t>
    </r>
  </si>
  <si>
    <t>HUNGARY</t>
  </si>
  <si>
    <t xml:space="preserve">
DOMAINE IMPERIAL, HUNGARY</t>
  </si>
  <si>
    <t>furmint</t>
  </si>
  <si>
    <r>
      <t xml:space="preserve">Daou - Dessert Wine, Paso Robles Adelaida District </t>
    </r>
    <r>
      <rPr>
        <b/>
        <sz val="12"/>
        <rFont val="Open Sans"/>
        <family val="2"/>
      </rPr>
      <t>RED SWEET</t>
    </r>
  </si>
  <si>
    <t>Tokaj Hétszeolo  - Tokaji Aszu 5 puttonyos</t>
  </si>
  <si>
    <t>NEW ZEALAND</t>
  </si>
  <si>
    <t xml:space="preserve">Cloudy Bay - Sauvignon Blanc - Malborough </t>
  </si>
  <si>
    <t>ARGENTINA</t>
  </si>
  <si>
    <t xml:space="preserve">
WEINERT BODEGA Y CAVAS, MENDOZA</t>
  </si>
  <si>
    <t xml:space="preserve">Chardonnay - Torrontes </t>
  </si>
  <si>
    <t xml:space="preserve">Bonarda - Malbec </t>
  </si>
  <si>
    <t>Malbec</t>
  </si>
  <si>
    <t>Pipone - White Blend</t>
  </si>
  <si>
    <t>Pipone - Malbec Blend</t>
  </si>
  <si>
    <t>Carrascal - Malbec Lujàn De Cuyo</t>
  </si>
  <si>
    <t>Weinert Bodega - Cabernet Sauvignon</t>
  </si>
  <si>
    <t xml:space="preserve">
DOMAINE DOUDET NAUDIN, BURGUNDY</t>
  </si>
  <si>
    <t>Domaine Doudet Naudin - AOP Bienvenues-Batard-Montrachet Grand Cru</t>
  </si>
  <si>
    <t>Domaine Doudet Naudin - AOP Clos de Vougeot Grand Cru</t>
  </si>
  <si>
    <t>Domaine Doudet Naudin - AOP Nuits Saint Georges 1er Cru "Les Murgers"</t>
  </si>
  <si>
    <t>Domaine Doudet Naudin - AOP Pernand Vergelesses 1er Cru "Les Pins"</t>
  </si>
  <si>
    <t>Domaine Doudet Naudin - AOP Corton-Charlemagne Grand Cru</t>
  </si>
  <si>
    <t>Mme. Veuve Point - Santernay 1er Cru Beaurepaire</t>
  </si>
  <si>
    <t>1.5L</t>
  </si>
  <si>
    <t>Hospice de Beaune - AOP Pouilly Fuissé "Cuvée Francoise Poisard"</t>
  </si>
  <si>
    <t>SPAIN</t>
  </si>
  <si>
    <t xml:space="preserve">
PEDREGOSA, CAVA CATALAN</t>
  </si>
  <si>
    <t xml:space="preserve">
DOMINIO DE BERZAL, RIOJA</t>
  </si>
  <si>
    <t xml:space="preserve">
EPIFANIO RIBERA &amp; FINCA VILLACRECES, RIBERA DEL DUERO</t>
  </si>
  <si>
    <t>Xarello - Macabeu</t>
  </si>
  <si>
    <t>Dominio De Berzal - Crianza, AOP Rioja RED</t>
  </si>
  <si>
    <t>Tempranillo</t>
  </si>
  <si>
    <t>Tinto Fino</t>
  </si>
  <si>
    <t>Tinto Fino - Cabernet</t>
  </si>
  <si>
    <t>Epifanio Ribera &amp; Finca Villacreces - Epifanio, Vin Jeune AOP Ribero Del Duero</t>
  </si>
  <si>
    <t>Epifanio Ribera &amp; Finca Villacreces - Pruno, AOP Ribero Del Duero</t>
  </si>
  <si>
    <r>
      <t xml:space="preserve">Pedregosa - Cava Reserva Hereu Premium Organic </t>
    </r>
    <r>
      <rPr>
        <b/>
        <sz val="12"/>
        <rFont val="Open Sans"/>
        <family val="2"/>
      </rPr>
      <t>SPARKLING</t>
    </r>
    <r>
      <rPr>
        <sz val="12"/>
        <rFont val="Open Sans"/>
        <family val="2"/>
      </rPr>
      <t xml:space="preserve"> Wooden case</t>
    </r>
  </si>
  <si>
    <t xml:space="preserve">
CLOUDY BAY , MALBOROUGH</t>
  </si>
  <si>
    <r>
      <t>LIMITED CHRISTMAS EDITION BOX 3 box of Tea - Pascal Hamour -
1X Christmas White tea  1X Organc Earl grey intense  
1x organic Romacéa herbal tea (</t>
    </r>
    <r>
      <rPr>
        <b/>
        <sz val="12"/>
        <color rgb="FFC00000"/>
        <rFont val="Open Sans"/>
        <family val="2"/>
      </rPr>
      <t>DIGESTION)</t>
    </r>
  </si>
  <si>
    <r>
      <t xml:space="preserve">Organic </t>
    </r>
    <r>
      <rPr>
        <b/>
        <sz val="12"/>
        <color theme="1"/>
        <rFont val="Open Sans"/>
        <family val="2"/>
      </rPr>
      <t>Rooibos Vanilla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</si>
  <si>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</t>
    </r>
    <r>
      <rPr>
        <b/>
        <sz val="12"/>
        <color theme="1"/>
        <rFont val="Open Sans"/>
        <family val="2"/>
      </rPr>
      <t xml:space="preserve">Rooibos Cederberg   </t>
    </r>
    <r>
      <rPr>
        <sz val="12"/>
        <color theme="1"/>
        <rFont val="Open Sans"/>
        <family val="2"/>
      </rPr>
      <t>- Pascal Hamour - 5 sachets</t>
    </r>
  </si>
  <si>
    <r>
      <t xml:space="preserve">Organic Infusion </t>
    </r>
    <r>
      <rPr>
        <b/>
        <sz val="12"/>
        <color theme="1"/>
        <rFont val="Open Sans"/>
        <family val="2"/>
      </rPr>
      <t>Verbena Mint</t>
    </r>
    <r>
      <rPr>
        <sz val="12"/>
        <color theme="1"/>
        <rFont val="Open Sans"/>
        <family val="2"/>
      </rPr>
      <t xml:space="preserve"> 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>- Pascal Hamour - 5 sachets</t>
    </r>
  </si>
  <si>
    <r>
      <t xml:space="preserve">Organic Infusion </t>
    </r>
    <r>
      <rPr>
        <b/>
        <sz val="12"/>
        <color theme="1"/>
        <rFont val="Open Sans"/>
        <family val="2"/>
      </rPr>
      <t>Peppermint</t>
    </r>
    <r>
      <rPr>
        <sz val="12"/>
        <color theme="1"/>
        <rFont val="Open Sans"/>
        <family val="2"/>
      </rPr>
      <t xml:space="preserve">  - Pascal Hamour - 5 sachets</t>
    </r>
  </si>
  <si>
    <r>
      <t xml:space="preserve">Organic Infusion - </t>
    </r>
    <r>
      <rPr>
        <b/>
        <sz val="12"/>
        <color theme="1"/>
        <rFont val="Open Sans"/>
        <family val="2"/>
      </rPr>
      <t>Strawberry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</si>
  <si>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Infusion  - </t>
    </r>
    <r>
      <rPr>
        <b/>
        <sz val="12"/>
        <color theme="1"/>
        <rFont val="Open Sans"/>
        <family val="2"/>
      </rPr>
      <t xml:space="preserve">Grapefruit </t>
    </r>
    <r>
      <rPr>
        <sz val="12"/>
        <color theme="1"/>
        <rFont val="Open Sans"/>
        <family val="2"/>
      </rPr>
      <t>- Pascal Hamour  - 5 sachets</t>
    </r>
  </si>
  <si>
    <r>
      <t xml:space="preserve">Organic Infusion  - </t>
    </r>
    <r>
      <rPr>
        <b/>
        <sz val="12"/>
        <color theme="1"/>
        <rFont val="Open Sans"/>
        <family val="2"/>
      </rPr>
      <t>4 seasons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</si>
  <si>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Infusion  - Oceania </t>
    </r>
    <r>
      <rPr>
        <b/>
        <sz val="12"/>
        <color theme="1"/>
        <rFont val="Open Sans"/>
        <family val="2"/>
      </rPr>
      <t>DETOX</t>
    </r>
    <r>
      <rPr>
        <sz val="12"/>
        <color theme="1"/>
        <rFont val="Open Sans"/>
        <family val="2"/>
      </rPr>
      <t xml:space="preserve"> - Pascal Hamour - 5 sachets</t>
    </r>
  </si>
  <si>
    <r>
      <t>Organic Infusion  - Melissea</t>
    </r>
    <r>
      <rPr>
        <b/>
        <sz val="12"/>
        <color theme="1"/>
        <rFont val="Open Sans"/>
        <family val="2"/>
      </rPr>
      <t xml:space="preserve"> RELAX</t>
    </r>
    <r>
      <rPr>
        <sz val="12"/>
        <color theme="1"/>
        <rFont val="Open Sans"/>
        <family val="2"/>
      </rPr>
      <t xml:space="preserve"> - Pascal Hamour - 5 sachets</t>
    </r>
  </si>
  <si>
    <r>
      <t>Organic Infusion -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 xml:space="preserve">Veinocea </t>
    </r>
    <r>
      <rPr>
        <b/>
        <sz val="12"/>
        <color theme="1"/>
        <rFont val="Open Sans"/>
        <family val="2"/>
      </rPr>
      <t>VEINS</t>
    </r>
    <r>
      <rPr>
        <sz val="12"/>
        <color theme="1"/>
        <rFont val="Open Sans"/>
        <family val="2"/>
      </rPr>
      <t xml:space="preserve"> - Pascal Hamour - 5 sachets</t>
    </r>
  </si>
  <si>
    <r>
      <t>Organic Infusion - Tonicea</t>
    </r>
    <r>
      <rPr>
        <b/>
        <sz val="12"/>
        <color theme="1"/>
        <rFont val="Open Sans"/>
        <family val="2"/>
      </rPr>
      <t xml:space="preserve"> TONIC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</si>
  <si>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</t>
    </r>
    <r>
      <rPr>
        <b/>
        <sz val="12"/>
        <color theme="1"/>
        <rFont val="Open Sans"/>
        <family val="2"/>
      </rPr>
      <t>Darjeeling Imperial</t>
    </r>
    <r>
      <rPr>
        <sz val="12"/>
        <color theme="1"/>
        <rFont val="Open Sans"/>
        <family val="2"/>
      </rPr>
      <t xml:space="preserve"> - Pascal Hamour - </t>
    </r>
    <r>
      <rPr>
        <b/>
        <sz val="12"/>
        <color theme="1"/>
        <rFont val="Open Sans"/>
        <family val="2"/>
      </rPr>
      <t>5 sachets</t>
    </r>
  </si>
  <si>
    <r>
      <rPr>
        <sz val="12"/>
        <color theme="1"/>
        <rFont val="Open Sans"/>
        <family val="2"/>
      </rPr>
      <t>Organic</t>
    </r>
    <r>
      <rPr>
        <b/>
        <sz val="12"/>
        <color theme="1"/>
        <rFont val="Open Sans"/>
        <family val="2"/>
      </rPr>
      <t xml:space="preserve"> Smoked Lapsang Souchong </t>
    </r>
    <r>
      <rPr>
        <sz val="12"/>
        <color theme="1"/>
        <rFont val="Open Sans"/>
        <family val="2"/>
      </rPr>
      <t xml:space="preserve">- Pascal Hamour - </t>
    </r>
    <r>
      <rPr>
        <b/>
        <sz val="12"/>
        <color theme="1"/>
        <rFont val="Open Sans"/>
        <family val="2"/>
      </rPr>
      <t xml:space="preserve"> 5 sachets</t>
    </r>
  </si>
  <si>
    <r>
      <t xml:space="preserve">Organic </t>
    </r>
    <r>
      <rPr>
        <b/>
        <sz val="12"/>
        <color theme="1"/>
        <rFont val="Open Sans"/>
        <family val="2"/>
      </rPr>
      <t>Vanilla Infused</t>
    </r>
    <r>
      <rPr>
        <sz val="12"/>
        <color theme="1"/>
        <rFont val="Open Sans"/>
        <family val="2"/>
      </rPr>
      <t xml:space="preserve"> Black Tea - Pascal Hamour - </t>
    </r>
    <r>
      <rPr>
        <b/>
        <sz val="12"/>
        <color theme="1"/>
        <rFont val="Open Sans"/>
        <family val="2"/>
      </rPr>
      <t xml:space="preserve"> 5 sachets</t>
    </r>
  </si>
  <si>
    <r>
      <t>Organic Green Tea</t>
    </r>
    <r>
      <rPr>
        <b/>
        <sz val="12"/>
        <color theme="1"/>
        <rFont val="Open Sans"/>
        <family val="2"/>
      </rPr>
      <t xml:space="preserve"> 4 Red Fruits </t>
    </r>
    <r>
      <rPr>
        <sz val="12"/>
        <color theme="1"/>
        <rFont val="Open Sans"/>
        <family val="2"/>
      </rPr>
      <t xml:space="preserve"> - Pascal Hamour -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>5 sachets</t>
    </r>
  </si>
  <si>
    <r>
      <t xml:space="preserve">Organic China </t>
    </r>
    <r>
      <rPr>
        <b/>
        <sz val="12"/>
        <color theme="1"/>
        <rFont val="Open Sans"/>
        <family val="2"/>
      </rPr>
      <t>Jasmine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</si>
  <si>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Tasting Box Box - MOI My Organic Infusion </t>
    </r>
    <r>
      <rPr>
        <b/>
        <sz val="12"/>
        <color rgb="FFC00000"/>
        <rFont val="Open Sans"/>
        <family val="2"/>
      </rPr>
      <t>- 64 Sachet of 8 different Flavours</t>
    </r>
  </si>
  <si>
    <r>
      <t xml:space="preserve">LIMITED CHRISTMAS EDITION  White christmas tea box - Pascal Hamour - </t>
    </r>
    <r>
      <rPr>
        <b/>
        <sz val="12"/>
        <color rgb="FFC00000"/>
        <rFont val="Open Sans"/>
        <family val="2"/>
      </rPr>
      <t xml:space="preserve">15 Sachets </t>
    </r>
  </si>
  <si>
    <t>Iberico Ham Flavoured Premium Chips - Torres Selecta 150g</t>
  </si>
  <si>
    <t>Vinegar Flavoured Premium Chips - Torres Selecta 125g</t>
  </si>
  <si>
    <t>Unit</t>
  </si>
  <si>
    <t>Rice Acquerello Risotto  2.5kg</t>
  </si>
  <si>
    <t xml:space="preserve">Cantabrian Anchovy fillets in olive oil -  Bahia de la Concha 50g </t>
  </si>
  <si>
    <t>Truffled Manchego - Sheep - Spain</t>
  </si>
  <si>
    <t>Manchego - Semi-Cured - Sheep - Pastor - Spain</t>
  </si>
  <si>
    <t xml:space="preserve">Mahon Cheese - Cured - Cow - Spain </t>
  </si>
  <si>
    <t>TOTAL NON ALCOHOLIC BEVERAGES</t>
  </si>
  <si>
    <r>
      <t>TOTAL DRY EPICERY ITEMS</t>
    </r>
    <r>
      <rPr>
        <b/>
        <sz val="14"/>
        <color theme="1"/>
        <rFont val="Open Sans"/>
        <family val="2"/>
      </rPr>
      <t xml:space="preserve"> MANY NEW REFERENCES IN GREEN </t>
    </r>
  </si>
  <si>
    <t xml:space="preserve">NEW REFERENCES IN WINES &amp; SPIRITS TO DISCOVER 				</t>
  </si>
  <si>
    <t xml:space="preserve">NEW REFERENCES IN WINES &amp; SPIRITS TO DISCOVER 								</t>
  </si>
  <si>
    <t xml:space="preserve">Butter &amp; Caviar - 45g </t>
  </si>
  <si>
    <r>
      <t xml:space="preserve">Cereal Organice Sliced bread Wheat - </t>
    </r>
    <r>
      <rPr>
        <b/>
        <sz val="12"/>
        <color rgb="FFFF0000"/>
        <rFont val="Open Sans"/>
        <family val="2"/>
      </rPr>
      <t xml:space="preserve">GLUTEN FREE Palm Oil free - Quinoa/ Flax seed/sourdough/Sunflower seeds </t>
    </r>
    <r>
      <rPr>
        <sz val="12"/>
        <color rgb="FFFF0000"/>
        <rFont val="Open Sans"/>
        <family val="2"/>
      </rPr>
      <t>- Schär - 270G</t>
    </r>
  </si>
  <si>
    <r>
      <t xml:space="preserve">Hamburger breads - </t>
    </r>
    <r>
      <rPr>
        <b/>
        <sz val="12"/>
        <color rgb="FFFF0000"/>
        <rFont val="Open Sans"/>
        <family val="2"/>
      </rPr>
      <t>GLUTEN FREE lactose free preservative free high in Fibre</t>
    </r>
    <r>
      <rPr>
        <sz val="12"/>
        <color rgb="FFFF0000"/>
        <rFont val="Open Sans"/>
        <family val="2"/>
      </rPr>
      <t xml:space="preserve"> - Schär - 4X75G</t>
    </r>
  </si>
  <si>
    <r>
      <t xml:space="preserve">Mini Baguettes - </t>
    </r>
    <r>
      <rPr>
        <b/>
        <sz val="12"/>
        <color rgb="FFFF0000"/>
        <rFont val="Open Sans"/>
        <family val="2"/>
      </rPr>
      <t>GLUTEN FREE lactose free preservative free high in Fibre WITH SOURDOUGH</t>
    </r>
    <r>
      <rPr>
        <sz val="12"/>
        <color rgb="FFFF0000"/>
        <rFont val="Open Sans"/>
        <family val="2"/>
      </rPr>
      <t xml:space="preserve"> - Schär - 2X75G</t>
    </r>
  </si>
  <si>
    <r>
      <t xml:space="preserve">Baguette Rustic Organic - </t>
    </r>
    <r>
      <rPr>
        <b/>
        <sz val="12"/>
        <color rgb="FFFF0000"/>
        <rFont val="Open Sans"/>
        <family val="2"/>
      </rPr>
      <t xml:space="preserve">GLUTEN FREE Palm oil &amp; Lactose Free  </t>
    </r>
    <r>
      <rPr>
        <sz val="12"/>
        <color rgb="FFFF0000"/>
        <rFont val="Open Sans"/>
        <family val="2"/>
      </rPr>
      <t>- Schnitzer - 2X160G</t>
    </r>
  </si>
  <si>
    <t xml:space="preserve">Peas Green - Fresh Green Peas </t>
  </si>
  <si>
    <r>
      <t xml:space="preserve">MOCHI ICE CREAM  - VANILLA - BOX OF 6 UNIT -  </t>
    </r>
    <r>
      <rPr>
        <b/>
        <sz val="12"/>
        <color rgb="FFC00000"/>
        <rFont val="Open Sans"/>
        <family val="2"/>
      </rPr>
      <t>GLUTEN FREE</t>
    </r>
  </si>
  <si>
    <r>
      <t xml:space="preserve">MOCHI ICE CREAM  - PASSION FRUIT - BOX OF 6 UNIT -  </t>
    </r>
    <r>
      <rPr>
        <b/>
        <sz val="12"/>
        <color rgb="FFC00000"/>
        <rFont val="Open Sans"/>
        <family val="2"/>
      </rPr>
      <t>GLUTEN FREE</t>
    </r>
  </si>
  <si>
    <t xml:space="preserve">Fritures (seafood shapes) Sachet - dark &amp; milk chocolate - Cluizel - 100g </t>
  </si>
  <si>
    <t>Sea shell shapes praline chocolates assortment - Cluizel - 130g</t>
  </si>
  <si>
    <r>
      <rPr>
        <sz val="12"/>
        <color rgb="FFC00000"/>
        <rFont val="Open Sans"/>
        <family val="2"/>
      </rPr>
      <t>Organic Yoghurt in Terracotta  jar -</t>
    </r>
    <r>
      <rPr>
        <b/>
        <sz val="12"/>
        <color rgb="FFC00000"/>
        <rFont val="Open Sans"/>
        <family val="2"/>
      </rPr>
      <t>Naturally infused real Madagascar Vanilla Beans 140G</t>
    </r>
  </si>
  <si>
    <r>
      <rPr>
        <sz val="12"/>
        <color rgb="FFC00000"/>
        <rFont val="Open Sans"/>
        <family val="2"/>
      </rPr>
      <t xml:space="preserve">Organic Yoghurt in Terracotta  jar - </t>
    </r>
    <r>
      <rPr>
        <b/>
        <sz val="12"/>
        <color rgb="FFC00000"/>
        <rFont val="Open Sans"/>
        <family val="2"/>
      </rPr>
      <t>thick &amp; creamy yogurt with generous</t>
    </r>
    <r>
      <rPr>
        <sz val="12"/>
        <color rgb="FFC00000"/>
        <rFont val="Open Sans"/>
        <family val="2"/>
      </rPr>
      <t xml:space="preserve"> </t>
    </r>
    <r>
      <rPr>
        <b/>
        <sz val="12"/>
        <color rgb="FFC00000"/>
        <rFont val="Open Sans"/>
        <family val="2"/>
      </rPr>
      <t>strawberry layer 140G</t>
    </r>
  </si>
  <si>
    <t>Tequila Mijenta Blanco 100% Agave</t>
  </si>
  <si>
    <t>Tequila Mijenta Reposado 100% Agave</t>
  </si>
  <si>
    <t>Tequila Hijole Cristalino 100% Agave</t>
  </si>
  <si>
    <r>
      <t xml:space="preserve">MOCHI ICE CREAM  - LI HING  MANGO - BOX OF 6 UNIT -  </t>
    </r>
    <r>
      <rPr>
        <b/>
        <sz val="12"/>
        <color rgb="FFC00000"/>
        <rFont val="Open Sans"/>
        <family val="2"/>
      </rPr>
      <t>GLUTEN FREE</t>
    </r>
  </si>
  <si>
    <r>
      <t xml:space="preserve">MOCHI ICE CREAM - COCOA COCONUT  6 UNIT - </t>
    </r>
    <r>
      <rPr>
        <b/>
        <sz val="12"/>
        <color rgb="FFC00000"/>
        <rFont val="Open Sans"/>
        <family val="2"/>
      </rPr>
      <t>GLUTEN FREE</t>
    </r>
  </si>
  <si>
    <r>
      <t xml:space="preserve">MOCHI ICE CREAM  - GREEN TEA - BOX OF 6 UNIT - </t>
    </r>
    <r>
      <rPr>
        <b/>
        <sz val="12"/>
        <color rgb="FFC00000"/>
        <rFont val="Open Sans"/>
        <family val="2"/>
      </rPr>
      <t xml:space="preserve"> GLUTEN FREE</t>
    </r>
  </si>
  <si>
    <r>
      <t xml:space="preserve">Baguette sandwich - </t>
    </r>
    <r>
      <rPr>
        <b/>
        <sz val="12"/>
        <color rgb="FFFF0000"/>
        <rFont val="Open Sans"/>
        <family val="2"/>
      </rPr>
      <t xml:space="preserve">GLUTEN FREE </t>
    </r>
    <r>
      <rPr>
        <sz val="12"/>
        <color rgb="FFFF0000"/>
        <rFont val="Open Sans"/>
        <family val="2"/>
      </rPr>
      <t xml:space="preserve">- Glutabye - 150G </t>
    </r>
  </si>
  <si>
    <r>
      <t xml:space="preserve">Ciabattine rustica </t>
    </r>
    <r>
      <rPr>
        <b/>
        <sz val="12"/>
        <color rgb="FFFF0000"/>
        <rFont val="Open Sans"/>
        <family val="2"/>
      </rPr>
      <t>GLUTEN FREE lactose free preservative free high in Fibre</t>
    </r>
    <r>
      <rPr>
        <sz val="12"/>
        <color rgb="FFFF0000"/>
        <rFont val="Open Sans"/>
        <family val="2"/>
      </rPr>
      <t xml:space="preserve"> - Schär - 4X50G</t>
    </r>
  </si>
  <si>
    <t xml:space="preserve">Fresh Black Figs </t>
  </si>
  <si>
    <t xml:space="preserve">Apricot fresh </t>
  </si>
  <si>
    <r>
      <t xml:space="preserve">Pizza Dough Base  </t>
    </r>
    <r>
      <rPr>
        <b/>
        <sz val="12"/>
        <color rgb="FFC00000"/>
        <rFont val="Open Sans"/>
        <family val="2"/>
      </rPr>
      <t>GLUTEN FREE Vegan Wheat &amp; Lactose Free WITH SOURDOUGH</t>
    </r>
    <r>
      <rPr>
        <sz val="12"/>
        <color rgb="FFC00000"/>
        <rFont val="Open Sans"/>
        <family val="2"/>
      </rPr>
      <t>- Schär - 2X150G</t>
    </r>
  </si>
  <si>
    <r>
      <t xml:space="preserve">Octopus pre cooked - vacuumed - </t>
    </r>
    <r>
      <rPr>
        <b/>
        <sz val="12"/>
        <color rgb="FFC00000"/>
        <rFont val="Open Sans"/>
        <family val="2"/>
      </rPr>
      <t xml:space="preserve">2 tentacles </t>
    </r>
    <r>
      <rPr>
        <sz val="12"/>
        <color rgb="FFC00000"/>
        <rFont val="Open Sans"/>
        <family val="2"/>
      </rPr>
      <t>- Bahia de la Concha</t>
    </r>
  </si>
  <si>
    <t xml:space="preserve">Chaource - creamy Firm - Cow - France </t>
  </si>
  <si>
    <t>Delice de Pommard - Fresh Cow creamy cheese with mustard seeds coat - France - 200g</t>
  </si>
  <si>
    <t xml:space="preserve">Feta Cheese - Sheep &amp; Goat - Greece - 200g </t>
  </si>
  <si>
    <t xml:space="preserve">UNIT </t>
  </si>
  <si>
    <t>Cream Cheese - Labneh - Greece - 500g</t>
  </si>
  <si>
    <t xml:space="preserve">Mustard Truffled  - Maille - 250g </t>
  </si>
  <si>
    <r>
      <t xml:space="preserve">Spaghetti </t>
    </r>
    <r>
      <rPr>
        <b/>
        <sz val="12"/>
        <rFont val="Open Sans"/>
        <family val="2"/>
      </rPr>
      <t xml:space="preserve">gluten free </t>
    </r>
    <r>
      <rPr>
        <sz val="12"/>
        <rFont val="Open Sans"/>
        <family val="2"/>
      </rPr>
      <t>- Schar - 500G</t>
    </r>
  </si>
  <si>
    <r>
      <t xml:space="preserve">Penne </t>
    </r>
    <r>
      <rPr>
        <b/>
        <sz val="12"/>
        <rFont val="Open Sans"/>
        <family val="2"/>
      </rPr>
      <t xml:space="preserve">gluten free </t>
    </r>
    <r>
      <rPr>
        <sz val="12"/>
        <rFont val="Open Sans"/>
        <family val="2"/>
      </rPr>
      <t>- Schar - 500G</t>
    </r>
  </si>
  <si>
    <t>Boquerones White Anchovy in Vinegar - Bahia de La Concha - 90g</t>
  </si>
  <si>
    <t xml:space="preserve">TRIO Fruits - BLUEBERRY - RASPBERRY - BLACKBERRY - 250G </t>
  </si>
  <si>
    <r>
      <t xml:space="preserve">GUAVA CHEESE BAR  </t>
    </r>
    <r>
      <rPr>
        <b/>
        <sz val="12"/>
        <color theme="1"/>
        <rFont val="Open Sans"/>
        <family val="2"/>
      </rPr>
      <t>PATE DE FRUIT</t>
    </r>
    <r>
      <rPr>
        <sz val="12"/>
        <color theme="1"/>
        <rFont val="Open Sans"/>
        <family val="2"/>
      </rPr>
      <t xml:space="preserve"> - Apricot - François Doucet - 30g</t>
    </r>
  </si>
  <si>
    <r>
      <t xml:space="preserve">GUAVA CHEESEBAR </t>
    </r>
    <r>
      <rPr>
        <b/>
        <sz val="12"/>
        <color theme="1"/>
        <rFont val="Open Sans"/>
        <family val="2"/>
      </rPr>
      <t xml:space="preserve">PATE DE FRUIT </t>
    </r>
    <r>
      <rPr>
        <sz val="12"/>
        <color theme="1"/>
        <rFont val="Open Sans"/>
        <family val="2"/>
      </rPr>
      <t xml:space="preserve">- Pear - François Doucet - 30g </t>
    </r>
  </si>
  <si>
    <r>
      <t xml:space="preserve">GUAVA CHEESE BAR </t>
    </r>
    <r>
      <rPr>
        <b/>
        <sz val="12"/>
        <color theme="1"/>
        <rFont val="Open Sans"/>
        <family val="2"/>
      </rPr>
      <t>PATE DE FRUIT</t>
    </r>
    <r>
      <rPr>
        <sz val="12"/>
        <color theme="1"/>
        <rFont val="Open Sans"/>
        <family val="2"/>
      </rPr>
      <t xml:space="preserve"> - Blueberry - François Doucet - 30g</t>
    </r>
  </si>
  <si>
    <r>
      <rPr>
        <b/>
        <sz val="12"/>
        <color theme="1"/>
        <rFont val="Open Sans"/>
        <family val="2"/>
      </rPr>
      <t>WHOLE BEANS</t>
    </r>
    <r>
      <rPr>
        <sz val="12"/>
        <color theme="1"/>
        <rFont val="Open Sans"/>
        <family val="2"/>
      </rPr>
      <t xml:space="preserve"> -ESPRESSO - Hausbrandt - 1KG </t>
    </r>
  </si>
  <si>
    <r>
      <rPr>
        <b/>
        <sz val="12"/>
        <color theme="1"/>
        <rFont val="Open Sans"/>
        <family val="2"/>
      </rPr>
      <t>WHOLE BEANS</t>
    </r>
    <r>
      <rPr>
        <sz val="12"/>
        <color theme="1"/>
        <rFont val="Open Sans"/>
        <family val="2"/>
      </rPr>
      <t xml:space="preserve"> -GOURMET COLUMBUS - Hausbrandt - 1KG </t>
    </r>
  </si>
  <si>
    <r>
      <t xml:space="preserve">WHOLE BEANS - </t>
    </r>
    <r>
      <rPr>
        <sz val="12"/>
        <color theme="1"/>
        <rFont val="Open Sans"/>
        <family val="2"/>
      </rPr>
      <t xml:space="preserve">ACADEMIA - Hausbrandt - 1KG 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</si>
  <si>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>- NERO ESPRESSO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</si>
  <si>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 (Body)"/>
      </rPr>
      <t>-</t>
    </r>
    <r>
      <rPr>
        <sz val="16"/>
        <color theme="1"/>
        <rFont val="Calibri (Body)"/>
      </rPr>
      <t xml:space="preserve"> AMERICANO-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</si>
  <si>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-</t>
    </r>
    <r>
      <rPr>
        <sz val="16"/>
        <color theme="1"/>
        <rFont val="Calibri (Body)"/>
      </rPr>
      <t xml:space="preserve"> </t>
    </r>
    <r>
      <rPr>
        <b/>
        <sz val="16"/>
        <color theme="1"/>
        <rFont val="Calibri (Body)"/>
      </rPr>
      <t xml:space="preserve">DECAFEINE CAFE MACINATO </t>
    </r>
    <r>
      <rPr>
        <sz val="16"/>
        <color theme="1"/>
        <rFont val="Calibri (Body)"/>
      </rPr>
      <t xml:space="preserve">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</si>
  <si>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6"/>
        <color theme="1"/>
        <rFont val="Calibri (Body)"/>
      </rPr>
      <t xml:space="preserve"> - QUALITA ROSSA  - Hausbrandt - 250G</t>
    </r>
  </si>
  <si>
    <t>Sesame spicy Oil -  La Yu - 33ml</t>
  </si>
  <si>
    <r>
      <rPr>
        <b/>
        <sz val="12"/>
        <color theme="1"/>
        <rFont val="Open Sans"/>
        <family val="2"/>
      </rPr>
      <t xml:space="preserve">Wheat Tortilla Mexicana </t>
    </r>
    <r>
      <rPr>
        <sz val="12"/>
        <color theme="1"/>
        <rFont val="Open Sans"/>
        <family val="2"/>
      </rPr>
      <t>15CM diam. -  Pepe Comala - 20  pieces</t>
    </r>
  </si>
  <si>
    <r>
      <rPr>
        <b/>
        <sz val="12"/>
        <color theme="1"/>
        <rFont val="Open Sans"/>
        <family val="2"/>
      </rPr>
      <t xml:space="preserve">Corn Tortilla Mexicana </t>
    </r>
    <r>
      <rPr>
        <sz val="12"/>
        <color theme="1"/>
        <rFont val="Open Sans"/>
        <family val="2"/>
      </rPr>
      <t xml:space="preserve">15CM diam. - Pepe Comala - 20  pieces - </t>
    </r>
    <r>
      <rPr>
        <b/>
        <sz val="12"/>
        <color theme="1"/>
        <rFont val="Open Sans"/>
        <family val="2"/>
      </rPr>
      <t>GLUTEN FREE</t>
    </r>
  </si>
  <si>
    <r>
      <t xml:space="preserve">Macaroni </t>
    </r>
    <r>
      <rPr>
        <b/>
        <sz val="12"/>
        <color rgb="FFC00000"/>
        <rFont val="Open Sans"/>
        <family val="2"/>
      </rPr>
      <t>whole wheat</t>
    </r>
    <r>
      <rPr>
        <sz val="12"/>
        <color rgb="FFC00000"/>
        <rFont val="Open Sans"/>
        <family val="2"/>
      </rPr>
      <t xml:space="preserve">  500Gr (French COQUILLETTE pasta) 500g</t>
    </r>
  </si>
  <si>
    <r>
      <rPr>
        <b/>
        <sz val="12"/>
        <color rgb="FFC00000"/>
        <rFont val="Open Sans"/>
        <family val="2"/>
      </rPr>
      <t>Spelled</t>
    </r>
    <r>
      <rPr>
        <sz val="12"/>
        <color rgb="FFC00000"/>
        <rFont val="Open Sans"/>
        <family val="2"/>
      </rPr>
      <t xml:space="preserve"> (épautre) Penne 500g</t>
    </r>
  </si>
  <si>
    <r>
      <rPr>
        <b/>
        <sz val="12"/>
        <color theme="1"/>
        <rFont val="Open Sans"/>
        <family val="2"/>
      </rPr>
      <t xml:space="preserve">VEGGIES 6 flavours Pasta </t>
    </r>
    <r>
      <rPr>
        <sz val="12"/>
        <color theme="1"/>
        <rFont val="Open Sans"/>
        <family val="2"/>
      </rPr>
      <t>: Tomato/Squid Ink/Curry/Mushroom/Spinach/Anis - Fabre - 250g</t>
    </r>
  </si>
  <si>
    <r>
      <t xml:space="preserve">Faye Italia Pasta Taggliolini  TAJARIN </t>
    </r>
    <r>
      <rPr>
        <b/>
        <sz val="12"/>
        <color theme="1"/>
        <rFont val="Open Sans"/>
        <family val="2"/>
      </rPr>
      <t>with white truffle</t>
    </r>
    <r>
      <rPr>
        <sz val="12"/>
        <color theme="1"/>
        <rFont val="Open Sans"/>
        <family val="2"/>
      </rPr>
      <t xml:space="preserve"> 250g</t>
    </r>
  </si>
  <si>
    <r>
      <t xml:space="preserve">Faye Italia Pasta Taggliolini  TAJARIN </t>
    </r>
    <r>
      <rPr>
        <b/>
        <sz val="12"/>
        <color theme="1"/>
        <rFont val="Open Sans"/>
        <family val="2"/>
      </rPr>
      <t>with black truffle</t>
    </r>
    <r>
      <rPr>
        <sz val="12"/>
        <color theme="1"/>
        <rFont val="Open Sans"/>
        <family val="2"/>
      </rPr>
      <t xml:space="preserve"> 250g</t>
    </r>
  </si>
  <si>
    <t>Tapioca pearls - Tipiak - 300g</t>
  </si>
  <si>
    <t xml:space="preserve">Quinoa Mixed - Organic - 500g </t>
  </si>
  <si>
    <t xml:space="preserve">Rice Jasmin - Tilda - 1kg </t>
  </si>
  <si>
    <t xml:space="preserve">Fregula Tostata - 500g </t>
  </si>
  <si>
    <t>Squid inked Pasta - Fabre - 250G</t>
  </si>
  <si>
    <t xml:space="preserve">Black Olive Tapenade with anchovy - Les belles de Marseille - 110g </t>
  </si>
  <si>
    <t xml:space="preserve">Green Olive Tapenade with anchovy - Les belles de Marseille - 110g </t>
  </si>
  <si>
    <t xml:space="preserve">Anchovy Paste - AnchoÏade - Les belles de Marseille - 110g </t>
  </si>
  <si>
    <t>Yellow Chili (bell pepper) Sauce  - 435g</t>
  </si>
  <si>
    <t>Gizzard Duck - Lafitte - 800G</t>
  </si>
  <si>
    <r>
      <t xml:space="preserve">Oxtail </t>
    </r>
    <r>
      <rPr>
        <b/>
        <sz val="12"/>
        <color theme="1"/>
        <rFont val="Open Sans"/>
        <family val="2"/>
      </rPr>
      <t>ready to eat</t>
    </r>
    <r>
      <rPr>
        <sz val="12"/>
        <color theme="1"/>
        <rFont val="Open Sans"/>
        <family val="2"/>
      </rPr>
      <t xml:space="preserve"> - Stew with onion and Carrots  - Miset - 400g</t>
    </r>
  </si>
  <si>
    <t xml:space="preserve">Leg Confit - 5 units - 1.6Kg </t>
  </si>
  <si>
    <t xml:space="preserve">Spring Onion </t>
  </si>
  <si>
    <r>
      <t xml:space="preserve">Tomatoes Heirloom Assortment </t>
    </r>
    <r>
      <rPr>
        <b/>
        <sz val="12"/>
        <rFont val="Open Sans"/>
        <family val="2"/>
      </rPr>
      <t>beef heart -  yellow pineapple - Green Zebra</t>
    </r>
  </si>
  <si>
    <t>conference Pear</t>
  </si>
  <si>
    <t>Sauternes Sweet white wine 100g -MAISON DE LA CONFITURE</t>
  </si>
  <si>
    <t>500GR</t>
  </si>
  <si>
    <t>Baerries - 50G</t>
  </si>
  <si>
    <t>Premium Gold Ocietres - 50G</t>
  </si>
  <si>
    <t>Baerries - 125G</t>
  </si>
  <si>
    <t>Premium Gold Ocietres - 125G</t>
  </si>
  <si>
    <t>Baerries - 250G</t>
  </si>
  <si>
    <t>Premium Gold Ocietres - 250G</t>
  </si>
  <si>
    <t>Premium Gold Ocietres - 500G</t>
  </si>
  <si>
    <t xml:space="preserve">Radish pink - France </t>
  </si>
  <si>
    <r>
      <t>Mushroom</t>
    </r>
    <r>
      <rPr>
        <b/>
        <sz val="12"/>
        <color theme="1"/>
        <rFont val="Open Sans"/>
        <family val="2"/>
      </rPr>
      <t xml:space="preserve"> Dried </t>
    </r>
    <r>
      <rPr>
        <sz val="12"/>
        <color theme="1"/>
        <rFont val="Open Sans"/>
        <family val="2"/>
      </rPr>
      <t xml:space="preserve">Black Trumpettes - Trompettes des Maures - 130g </t>
    </r>
  </si>
  <si>
    <t xml:space="preserve">Miso Paste - White - 1kg </t>
  </si>
  <si>
    <t xml:space="preserve">Soba Pasta - 270g </t>
  </si>
  <si>
    <t>Ivory  White Chocolate/Lemon/Raspberries/Banana - Michel Cluizel - 30g Bar</t>
  </si>
  <si>
    <t xml:space="preserve">Caroussel music box with chocolate waffles - 400g - Dulceria </t>
  </si>
  <si>
    <t>FRENCH GUAVA CHEESE  , FRUIT PASTE CHOCOLATES, RAISINS IN ALCOHOL,</t>
  </si>
  <si>
    <t>Almond coated in Milk &amp; White Chocolate &amp; Raspberry Fruit Paste heart - François Doucet - 200G</t>
  </si>
  <si>
    <t>Lemon Fruit Paste, Milk &amp; White Chocolate Coated- François Doucet - 200G</t>
  </si>
  <si>
    <t>Orange Fruit Paste, Milk &amp; White Chocolate Coated- François Doucet - 200G</t>
  </si>
  <si>
    <t>Mandarin Fruit Paste, Milk &amp; White Chocolate Coated- François Doucet - 200G</t>
  </si>
  <si>
    <t>Mayonaise Kwepie 450g</t>
  </si>
  <si>
    <r>
      <t xml:space="preserve">Domaine Gonet Medeville - Rosé </t>
    </r>
    <r>
      <rPr>
        <b/>
        <sz val="12"/>
        <rFont val="Open Sans"/>
        <family val="2"/>
      </rPr>
      <t xml:space="preserve"> Magnum</t>
    </r>
  </si>
  <si>
    <t>Veuve Clicquot - La Grande Dame</t>
  </si>
  <si>
    <t xml:space="preserve">
BILLECART SALMON, CHAMPAGNE</t>
  </si>
  <si>
    <t xml:space="preserve">Domaine Tinel-Blondelet -  Pouilly Fumé AOC  Arrét-Buffatte </t>
  </si>
  <si>
    <t xml:space="preserve">
DOMAINE JULIE BOTT, RHONE VALLEE </t>
  </si>
  <si>
    <t>Croze Hermitages - Bott</t>
  </si>
  <si>
    <t>Cote-Rotie - Bott</t>
  </si>
  <si>
    <t>Kamaka Syrah de Sessyel - Bott</t>
  </si>
  <si>
    <t>Saint-Joseph - Bott</t>
  </si>
  <si>
    <t>Condrieu "L'Aleau" - Bott</t>
  </si>
  <si>
    <t>Condrieu - Bott</t>
  </si>
  <si>
    <t xml:space="preserve">
CHÂTEAU D'ESCLANS, COTES DE PROVENCE</t>
  </si>
  <si>
    <t>Château D'esclans - Whispering Angel - Château d'esclans</t>
  </si>
  <si>
    <t>Grenache, Cinsault, Syrah, Carignan</t>
  </si>
  <si>
    <t xml:space="preserve">
DOMAINE DE CRAY, LOIRE VALLEE</t>
  </si>
  <si>
    <r>
      <t xml:space="preserve">Brut de Cray - Vin mousseux de qualité - Domaine de Cray </t>
    </r>
    <r>
      <rPr>
        <b/>
        <sz val="12"/>
        <rFont val="Open Sans"/>
        <family val="2"/>
      </rPr>
      <t>SPARKLING</t>
    </r>
  </si>
  <si>
    <t>Chardonnay, Chenin Blanc, Pinot Noir</t>
  </si>
  <si>
    <t xml:space="preserve">
DOMAINE ETIENNE DELARCHE, BURGUNDY </t>
  </si>
  <si>
    <t>Corton Charlemagne - Domaine Etienne Delarche</t>
  </si>
  <si>
    <t xml:space="preserve">Domaine Roblot-Marchand et Fils - Haute cotes de Nuits Blanc </t>
  </si>
  <si>
    <t>Domaine Jouard - Chassagne-Montrachet</t>
  </si>
  <si>
    <t xml:space="preserve">
DOMAINE FOURNIER</t>
  </si>
  <si>
    <r>
      <t xml:space="preserve">Marsannay  St Urban les longeroies </t>
    </r>
    <r>
      <rPr>
        <b/>
        <sz val="12"/>
        <rFont val="Open Sans"/>
        <family val="2"/>
      </rPr>
      <t>Bio</t>
    </r>
    <r>
      <rPr>
        <sz val="12"/>
        <rFont val="Open Sans"/>
        <family val="2"/>
      </rPr>
      <t xml:space="preserve"> - Domaine Fournier </t>
    </r>
  </si>
  <si>
    <r>
      <t xml:space="preserve">Marsannay les longeroies </t>
    </r>
    <r>
      <rPr>
        <b/>
        <sz val="12"/>
        <rFont val="Open Sans"/>
        <family val="2"/>
      </rPr>
      <t>Bio</t>
    </r>
    <r>
      <rPr>
        <sz val="12"/>
        <rFont val="Open Sans"/>
        <family val="2"/>
      </rPr>
      <t xml:space="preserve"> - Domaine Fournier </t>
    </r>
  </si>
  <si>
    <t>Poultry Dry Stock paste- Fond de Volaille 500G - Ariake</t>
  </si>
  <si>
    <t>Veal Dry Stock paste - Fond de Veau 500g - Ariake</t>
  </si>
  <si>
    <t>Fish Stock Paste - Fumet de poisson 500g - Ariake</t>
  </si>
  <si>
    <t xml:space="preserve">Chicken stock 1L - Chef </t>
  </si>
  <si>
    <t xml:space="preserve">Veal stock 1L - Chef </t>
  </si>
  <si>
    <t xml:space="preserve">Demi - Glace  1L - Chef </t>
  </si>
  <si>
    <r>
      <t xml:space="preserve">Faye Italia Pasta Parpadelle </t>
    </r>
    <r>
      <rPr>
        <b/>
        <sz val="12"/>
        <color rgb="FFC00000"/>
        <rFont val="Open Sans"/>
        <family val="2"/>
      </rPr>
      <t xml:space="preserve">with black truffle </t>
    </r>
    <r>
      <rPr>
        <sz val="12"/>
        <color rgb="FFC00000"/>
        <rFont val="Open Sans"/>
        <family val="2"/>
      </rPr>
      <t>250g</t>
    </r>
  </si>
  <si>
    <t xml:space="preserve">Ramen pasta - 270g </t>
  </si>
  <si>
    <t xml:space="preserve">Quinoa Red - Organic - Primeal - 500g </t>
  </si>
  <si>
    <t xml:space="preserve">Tuna Red Loin in olice oil  - El Tato - 115g </t>
  </si>
  <si>
    <t xml:space="preserve">Tuna Lomo Albacore in olive oil - El tato - 115g </t>
  </si>
  <si>
    <t xml:space="preserve">Tuna Auxide fillets  in olive oil &amp; piquillos - 115g </t>
  </si>
  <si>
    <t>Eggplant</t>
  </si>
  <si>
    <t xml:space="preserve">Abondance - Cow - Switzerland </t>
  </si>
  <si>
    <t>Burratina x1 - Cow + Cream - Italy</t>
  </si>
  <si>
    <r>
      <rPr>
        <sz val="12"/>
        <rFont val="Open Sans"/>
        <family val="2"/>
      </rPr>
      <t>Organic Yoghurt in glass jar - Ferme des Peupliers - Normandy -</t>
    </r>
    <r>
      <rPr>
        <b/>
        <sz val="12"/>
        <rFont val="Open Sans"/>
        <family val="2"/>
      </rPr>
      <t xml:space="preserve"> STRAWBERRY</t>
    </r>
  </si>
  <si>
    <t xml:space="preserve">Cream Cheese - Philadelphia - 235g </t>
  </si>
  <si>
    <t xml:space="preserve">Cream Liquit - Bourg Fleuri - 1L </t>
  </si>
  <si>
    <r>
      <rPr>
        <b/>
        <sz val="12"/>
        <color rgb="FFC00000"/>
        <rFont val="Open Sans"/>
        <family val="2"/>
      </rPr>
      <t>Coq au Vin:</t>
    </r>
    <r>
      <rPr>
        <sz val="12"/>
        <color rgb="FFC00000"/>
        <rFont val="Open Sans"/>
        <family val="2"/>
      </rPr>
      <t xml:space="preserve"> Red Wine Lardons and Mushrooms</t>
    </r>
  </si>
  <si>
    <t>Caprice des Vignes, Raisin coated in Milk &amp; White Chocolate  - François Doucet - 200G</t>
  </si>
  <si>
    <r>
      <t xml:space="preserve">Soy Sauce </t>
    </r>
    <r>
      <rPr>
        <b/>
        <sz val="12"/>
        <rFont val="Open Sans"/>
        <family val="2"/>
      </rPr>
      <t>Gluten Free</t>
    </r>
    <r>
      <rPr>
        <sz val="12"/>
        <rFont val="Open Sans"/>
        <family val="2"/>
      </rPr>
      <t xml:space="preserve"> Tamari Yamasa 150ml</t>
    </r>
  </si>
  <si>
    <t xml:space="preserve">Coconut Milk - 1L </t>
  </si>
  <si>
    <t xml:space="preserve">Coconut Cream - 200G </t>
  </si>
  <si>
    <t>DISCOUNT
PRICE</t>
  </si>
  <si>
    <t>20% DISCOUNT ON THE CHIPS (ORANGE HIGHLIGHT)</t>
  </si>
  <si>
    <t xml:space="preserve">FRUIT JUICES </t>
  </si>
  <si>
    <t xml:space="preserve">PUR JUICE ORANGE PRESSED - ANDROS - 1L </t>
  </si>
  <si>
    <t xml:space="preserve">DISCOUNT
PRICE </t>
  </si>
  <si>
    <t xml:space="preserve">COW &amp; BUFFALA CHEESE </t>
  </si>
  <si>
    <t xml:space="preserve">Mascarpone - Igor - Cow - 250g - Italy </t>
  </si>
  <si>
    <t>GOAT &amp; SHEEP CHEESE</t>
  </si>
  <si>
    <r>
      <t xml:space="preserve">Servilleta Cheese - Semi Cured - </t>
    </r>
    <r>
      <rPr>
        <b/>
        <sz val="12"/>
        <color theme="1"/>
        <rFont val="Open Sans"/>
        <family val="2"/>
      </rPr>
      <t xml:space="preserve">Goat &amp; Cow </t>
    </r>
    <r>
      <rPr>
        <sz val="12"/>
        <color theme="1"/>
        <rFont val="Open Sans"/>
        <family val="2"/>
      </rPr>
      <t xml:space="preserve">- Spain </t>
    </r>
  </si>
  <si>
    <t xml:space="preserve">Vacherin Fribourgeois - cow - Switzerland </t>
  </si>
  <si>
    <t>Candy Bag Marshmallow  200Gr</t>
  </si>
  <si>
    <r>
      <t xml:space="preserve">Candy Bag Sour 200Gr </t>
    </r>
    <r>
      <rPr>
        <b/>
        <sz val="12"/>
        <rFont val="Open Sans"/>
        <family val="2"/>
      </rPr>
      <t>vegan</t>
    </r>
  </si>
  <si>
    <t>Candy Bag Sour 200Gr</t>
  </si>
  <si>
    <t>Candy Bag Soft Sweet 200Gr</t>
  </si>
  <si>
    <t xml:space="preserve">Ramen Pasta Organic - 270g </t>
  </si>
  <si>
    <t xml:space="preserve">Soba pasta Organic  - 270g </t>
  </si>
  <si>
    <t xml:space="preserve">Chai Tea 70cl </t>
  </si>
  <si>
    <t xml:space="preserve">JUICE PINEAPPLE PRESSED - ANDROS - 1L </t>
  </si>
  <si>
    <r>
      <rPr>
        <b/>
        <sz val="12"/>
        <color theme="1"/>
        <rFont val="Open Sans"/>
        <family val="2"/>
      </rPr>
      <t>Limited edition</t>
    </r>
    <r>
      <rPr>
        <sz val="12"/>
        <color theme="1"/>
        <rFont val="Open Sans"/>
        <family val="2"/>
      </rPr>
      <t xml:space="preserve"> Red  LUXE box  - Pascal Hamour - (reusable) </t>
    </r>
    <r>
      <rPr>
        <b/>
        <sz val="12"/>
        <color theme="1"/>
        <rFont val="Open Sans"/>
        <family val="2"/>
      </rPr>
      <t xml:space="preserve">20 tea bags assortment </t>
    </r>
  </si>
  <si>
    <t>Fever Tree - Soda Water  20cl</t>
  </si>
  <si>
    <t xml:space="preserve">NEWS: wines from Argentina &amp; New Zealand </t>
  </si>
  <si>
    <t>Premium Truffle Potatoe Chips - Torres Selecta 40g</t>
  </si>
  <si>
    <t xml:space="preserve">Rice Long Basmati - High Best Quality - World Rice - 1KG </t>
  </si>
  <si>
    <t xml:space="preserve">Sardines  &amp; Pastis Mousse/spread - Les Belles de Marseille - 110g </t>
  </si>
  <si>
    <t>Mackerel Rillette/spread  with lime - La belle Iloise - 60g</t>
  </si>
  <si>
    <t xml:space="preserve">Mackerel Rillette/ spread seaweed &amp; lemon - La belle Iloise - 60g </t>
  </si>
  <si>
    <t xml:space="preserve">Tuna &amp; Green pepper Rillette/Spread - La belle Iloise - 60g </t>
  </si>
  <si>
    <t>SNAKCS SALTED SHORTBREAD  BISCUITS CHIPS</t>
  </si>
  <si>
    <t>Shrimp Carabinero (Red/Mozambic) - Frip - 800g X10</t>
  </si>
  <si>
    <t>Sea Bream Royal 1/1.5KG</t>
  </si>
  <si>
    <t>TAPAS</t>
  </si>
  <si>
    <t xml:space="preserve">TARAMAS &amp; SPREAD </t>
  </si>
  <si>
    <t>SMOKED SALMON / FISH</t>
  </si>
  <si>
    <r>
      <t xml:space="preserve">Beetroot </t>
    </r>
    <r>
      <rPr>
        <b/>
        <sz val="12"/>
        <rFont val="Open Sans"/>
        <family val="2"/>
      </rPr>
      <t>cooked Vacuumed</t>
    </r>
  </si>
  <si>
    <r>
      <t>Barquette</t>
    </r>
    <r>
      <rPr>
        <b/>
        <sz val="12"/>
        <color theme="1"/>
        <rFont val="Open Sans"/>
        <family val="2"/>
      </rPr>
      <t xml:space="preserve"> Apricot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</si>
  <si>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r>
      <t>Barquette</t>
    </r>
    <r>
      <rPr>
        <b/>
        <sz val="12"/>
        <color theme="1"/>
        <rFont val="Open Sans"/>
        <family val="2"/>
      </rPr>
      <t xml:space="preserve"> Milk Chocolate - </t>
    </r>
    <r>
      <rPr>
        <sz val="12"/>
        <color theme="1"/>
        <rFont val="Open Sans"/>
        <family val="2"/>
      </rPr>
      <t>3 packs of 6units - 120G - LU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 xml:space="preserve">- </t>
    </r>
    <r>
      <rPr>
        <i/>
        <sz val="12"/>
        <color theme="1"/>
        <rFont val="Open Sans"/>
        <family val="2"/>
      </rPr>
      <t>soft biscuit with chocolate paste</t>
    </r>
  </si>
  <si>
    <r>
      <t>Barquette</t>
    </r>
    <r>
      <rPr>
        <b/>
        <sz val="12"/>
        <color theme="1"/>
        <rFont val="Open Sans"/>
        <family val="2"/>
      </rPr>
      <t xml:space="preserve"> Milk Chocolate 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>soft biscuit with chocolate paste</t>
    </r>
  </si>
  <si>
    <r>
      <t>Barquette</t>
    </r>
    <r>
      <rPr>
        <b/>
        <sz val="12"/>
        <color theme="1"/>
        <rFont val="Open Sans"/>
        <family val="2"/>
      </rPr>
      <t xml:space="preserve"> Strawberry 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</si>
  <si>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r>
      <t>Barquette</t>
    </r>
    <r>
      <rPr>
        <b/>
        <sz val="12"/>
        <color theme="1"/>
        <rFont val="Open Sans"/>
        <family val="2"/>
      </rPr>
      <t xml:space="preserve"> Raspberry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</si>
  <si>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t>Dried Toast - Natural 96% Cereals - Heudebert - 2 X17 units - 300G</t>
  </si>
  <si>
    <t>Lady Finger - Boudoir Biscuit - Bonne Maman - 6X5 units - 250G</t>
  </si>
  <si>
    <r>
      <t xml:space="preserve">BN Biscuits </t>
    </r>
    <r>
      <rPr>
        <b/>
        <sz val="12"/>
        <color theme="1"/>
        <rFont val="Open Sans"/>
        <family val="2"/>
      </rPr>
      <t>- Dark Chocolate</t>
    </r>
    <r>
      <rPr>
        <sz val="12"/>
        <color theme="1"/>
        <rFont val="Open Sans"/>
        <family val="2"/>
      </rPr>
      <t xml:space="preserve"> - BN - 285g </t>
    </r>
  </si>
  <si>
    <r>
      <t xml:space="preserve">BN Biscuits </t>
    </r>
    <r>
      <rPr>
        <b/>
        <sz val="12"/>
        <color theme="1"/>
        <rFont val="Open Sans"/>
        <family val="2"/>
      </rPr>
      <t>-Milk Chocolate</t>
    </r>
    <r>
      <rPr>
        <sz val="12"/>
        <color theme="1"/>
        <rFont val="Open Sans"/>
        <family val="2"/>
      </rPr>
      <t xml:space="preserve"> - BN - 285g </t>
    </r>
  </si>
  <si>
    <r>
      <t xml:space="preserve">BN Biscuits </t>
    </r>
    <r>
      <rPr>
        <b/>
        <sz val="12"/>
        <color theme="1"/>
        <rFont val="Open Sans"/>
        <family val="2"/>
      </rPr>
      <t>- Vanilla</t>
    </r>
    <r>
      <rPr>
        <sz val="12"/>
        <color theme="1"/>
        <rFont val="Open Sans"/>
        <family val="2"/>
      </rPr>
      <t xml:space="preserve"> - BN - 285g </t>
    </r>
  </si>
  <si>
    <r>
      <t xml:space="preserve">BN Biscuits </t>
    </r>
    <r>
      <rPr>
        <b/>
        <sz val="12"/>
        <color theme="1"/>
        <rFont val="Open Sans"/>
        <family val="2"/>
      </rPr>
      <t>- Raspberry</t>
    </r>
    <r>
      <rPr>
        <sz val="12"/>
        <color theme="1"/>
        <rFont val="Open Sans"/>
        <family val="2"/>
      </rPr>
      <t xml:space="preserve"> - BN - 285g </t>
    </r>
  </si>
  <si>
    <t xml:space="preserve">Almond Tuiles Box - Casa Eceiza - 150g </t>
  </si>
  <si>
    <t>Cigarette Biscuits Pure Butter - Casa Eceiza - 160g</t>
  </si>
  <si>
    <t>Flour - Type 45 - Cœur de Savoie - 1KG</t>
  </si>
  <si>
    <r>
      <t xml:space="preserve">Tomato </t>
    </r>
    <r>
      <rPr>
        <b/>
        <sz val="12"/>
        <color theme="1"/>
        <rFont val="Open Sans"/>
        <family val="2"/>
      </rPr>
      <t xml:space="preserve">DOUBLE </t>
    </r>
    <r>
      <rPr>
        <sz val="12"/>
        <color theme="1"/>
        <rFont val="Open Sans"/>
        <family val="2"/>
      </rPr>
      <t xml:space="preserve">Concentrate - Mutti - 130G </t>
    </r>
  </si>
  <si>
    <r>
      <t xml:space="preserve">Butter Biscuit - Galettes - St Michel - </t>
    </r>
    <r>
      <rPr>
        <b/>
        <sz val="12"/>
        <color theme="1"/>
        <rFont val="Open Sans"/>
        <family val="2"/>
      </rPr>
      <t xml:space="preserve">special deal 2 boxes of 130G - </t>
    </r>
    <r>
      <rPr>
        <sz val="12"/>
        <color theme="1"/>
        <rFont val="Open Sans"/>
        <family val="2"/>
      </rPr>
      <t>4 Pack of 5 units</t>
    </r>
  </si>
  <si>
    <r>
      <t xml:space="preserve">Cookies - </t>
    </r>
    <r>
      <rPr>
        <b/>
        <sz val="12"/>
        <color theme="1"/>
        <rFont val="Open Sans"/>
        <family val="2"/>
      </rPr>
      <t xml:space="preserve">Chocolate Chunk </t>
    </r>
    <r>
      <rPr>
        <sz val="12"/>
        <color theme="1"/>
        <rFont val="Open Sans"/>
        <family val="2"/>
      </rPr>
      <t xml:space="preserve">- Granola - 184g </t>
    </r>
  </si>
  <si>
    <r>
      <t xml:space="preserve">Cookies - </t>
    </r>
    <r>
      <rPr>
        <b/>
        <sz val="12"/>
        <color theme="1"/>
        <rFont val="Open Sans"/>
        <family val="2"/>
      </rPr>
      <t xml:space="preserve">Chocolate Chunk </t>
    </r>
    <r>
      <rPr>
        <sz val="12"/>
        <color theme="1"/>
        <rFont val="Open Sans"/>
        <family val="2"/>
      </rPr>
      <t xml:space="preserve">- Granola - 276g </t>
    </r>
  </si>
  <si>
    <r>
      <t xml:space="preserve">Cookies - </t>
    </r>
    <r>
      <rPr>
        <b/>
        <sz val="12"/>
        <color theme="1"/>
        <rFont val="Open Sans"/>
        <family val="2"/>
      </rPr>
      <t xml:space="preserve">Chocolate Chunk &amp; Caramelised Almonds </t>
    </r>
    <r>
      <rPr>
        <sz val="12"/>
        <color theme="1"/>
        <rFont val="Open Sans"/>
        <family val="2"/>
      </rPr>
      <t xml:space="preserve">- Granola - 184g </t>
    </r>
  </si>
  <si>
    <r>
      <t>Cigarette Biscuits Pure Butter</t>
    </r>
    <r>
      <rPr>
        <b/>
        <sz val="12"/>
        <color theme="1"/>
        <rFont val="Open Sans"/>
        <family val="2"/>
      </rPr>
      <t xml:space="preserve"> Chocolate </t>
    </r>
    <r>
      <rPr>
        <sz val="12"/>
        <color theme="1"/>
        <rFont val="Open Sans"/>
        <family val="2"/>
      </rPr>
      <t>- Casa Eceiza - 200g</t>
    </r>
  </si>
  <si>
    <r>
      <t>Ceareal Bar -</t>
    </r>
    <r>
      <rPr>
        <b/>
        <sz val="12"/>
        <color theme="1"/>
        <rFont val="Open Sans"/>
        <family val="2"/>
      </rPr>
      <t xml:space="preserve"> Caramelised Almond</t>
    </r>
    <r>
      <rPr>
        <sz val="12"/>
        <color theme="1"/>
        <rFont val="Open Sans"/>
        <family val="2"/>
      </rPr>
      <t xml:space="preserve"> - Grany - 6 Bars - 125g </t>
    </r>
  </si>
  <si>
    <r>
      <t>Ceareal Bar -</t>
    </r>
    <r>
      <rPr>
        <b/>
        <sz val="12"/>
        <color theme="1"/>
        <rFont val="Open Sans"/>
        <family val="2"/>
      </rPr>
      <t xml:space="preserve"> Hazelnut &amp; 5 Cereals </t>
    </r>
    <r>
      <rPr>
        <sz val="12"/>
        <color theme="1"/>
        <rFont val="Open Sans"/>
        <family val="2"/>
      </rPr>
      <t xml:space="preserve"> - Grany - 6 Bars - 125g </t>
    </r>
  </si>
  <si>
    <r>
      <t>Ceareal Bar -</t>
    </r>
    <r>
      <rPr>
        <b/>
        <sz val="12"/>
        <color theme="1"/>
        <rFont val="Open Sans"/>
        <family val="2"/>
      </rPr>
      <t xml:space="preserve"> Milk chocolate &amp; Hazelnut </t>
    </r>
    <r>
      <rPr>
        <sz val="12"/>
        <color theme="1"/>
        <rFont val="Open Sans"/>
        <family val="2"/>
      </rPr>
      <t xml:space="preserve"> - Grany - 6 Bars - 138g </t>
    </r>
  </si>
  <si>
    <r>
      <t>Ceareal Bar -</t>
    </r>
    <r>
      <rPr>
        <b/>
        <sz val="12"/>
        <color theme="1"/>
        <rFont val="Open Sans"/>
        <family val="2"/>
      </rPr>
      <t xml:space="preserve"> chocolate </t>
    </r>
    <r>
      <rPr>
        <sz val="12"/>
        <color theme="1"/>
        <rFont val="Open Sans"/>
        <family val="2"/>
      </rPr>
      <t xml:space="preserve"> - Grany - 6 Bars - 125g </t>
    </r>
  </si>
  <si>
    <r>
      <rPr>
        <b/>
        <sz val="12"/>
        <color theme="1"/>
        <rFont val="Open Sans"/>
        <family val="2"/>
      </rPr>
      <t>Kinder Bueno BAR - Milk Chocolate &amp; hazelnut</t>
    </r>
    <r>
      <rPr>
        <sz val="12"/>
        <color theme="1"/>
        <rFont val="Open Sans"/>
        <family val="2"/>
      </rPr>
      <t xml:space="preserve"> - Kinder -3X Pack of 2 units - 129G </t>
    </r>
  </si>
  <si>
    <t>Corn in Can - Extra tender Savory Organic  - Geant Vert - 140G</t>
  </si>
  <si>
    <t>Corn in Can - Extra tender Savory Organic -Bonduelle - 285G</t>
  </si>
  <si>
    <r>
      <t xml:space="preserve">Cookies - </t>
    </r>
    <r>
      <rPr>
        <b/>
        <sz val="12"/>
        <color theme="1"/>
        <rFont val="Open Sans"/>
        <family val="2"/>
      </rPr>
      <t xml:space="preserve">Chocolate Melted heart  </t>
    </r>
    <r>
      <rPr>
        <sz val="12"/>
        <color theme="1"/>
        <rFont val="Open Sans"/>
        <family val="2"/>
      </rPr>
      <t xml:space="preserve">- Milka - 312g </t>
    </r>
  </si>
  <si>
    <r>
      <t xml:space="preserve">Cookies - </t>
    </r>
    <r>
      <rPr>
        <b/>
        <sz val="12"/>
        <color theme="1"/>
        <rFont val="Open Sans"/>
        <family val="2"/>
      </rPr>
      <t>Chocolate Sensation</t>
    </r>
    <r>
      <rPr>
        <sz val="12"/>
        <color theme="1"/>
        <rFont val="Open Sans"/>
        <family val="2"/>
      </rPr>
      <t xml:space="preserve">-Milka - 182g </t>
    </r>
  </si>
  <si>
    <t xml:space="preserve">Mustard Dijon Forte  - Dagoma - 200g </t>
  </si>
  <si>
    <t xml:space="preserve">Napolitan Classic - Vanilla Sponge Cake &amp; Chocolate coating - X6 units - LU - 180G </t>
  </si>
  <si>
    <t xml:space="preserve">Mozzarella Dried in chunks (Perfect for Pizza - Buffala </t>
  </si>
  <si>
    <t>Instant Coffee - Nescafe Selection - 200G</t>
  </si>
  <si>
    <t>Nesquik - Chocolate Powder - Nestle - 1KG</t>
  </si>
  <si>
    <t xml:space="preserve">Nutella - 200g </t>
  </si>
  <si>
    <t xml:space="preserve">Nutella - 400g </t>
  </si>
  <si>
    <t xml:space="preserve">Nutella - 825g </t>
  </si>
  <si>
    <t xml:space="preserve">Nutella - 1Kg </t>
  </si>
  <si>
    <t>Butter Biscuit and Milk Chocolate - Petit Ecolier - LU - 3packs of 2 - 150g</t>
  </si>
  <si>
    <t>Milk Chocolate &amp; Milk Bar - Petit Ecolier - LU - X6 - 120g</t>
  </si>
  <si>
    <t xml:space="preserve">Tomato mashed  Natural - Mutti - 700g </t>
  </si>
  <si>
    <t>Rice Basmati Imperial Exclusive selection - Taureau Ailé - 500g</t>
  </si>
  <si>
    <t>Sugar - White in pieces N°4 - Beghin Say  - 1KG</t>
  </si>
  <si>
    <r>
      <t xml:space="preserve">Turron de Alicante - Gourmet - </t>
    </r>
    <r>
      <rPr>
        <b/>
        <sz val="12"/>
        <rFont val="Open Sans"/>
        <family val="2"/>
      </rPr>
      <t>Milk chocolate &amp; macademia</t>
    </r>
    <r>
      <rPr>
        <sz val="12"/>
        <rFont val="Open Sans"/>
        <family val="2"/>
      </rPr>
      <t xml:space="preserve"> Coloma Garcia - 200G</t>
    </r>
  </si>
  <si>
    <t xml:space="preserve">Guindillas - Pickled Green Chilis (not spicy) - Ibarra Eusko IGP label - 120g </t>
  </si>
  <si>
    <t xml:space="preserve">Cabbage Savoy </t>
  </si>
  <si>
    <t>Coconut Cream - Caraïbos - 425G</t>
  </si>
  <si>
    <r>
      <t xml:space="preserve">Barratte Butter Excellence Organic AOP - </t>
    </r>
    <r>
      <rPr>
        <b/>
        <sz val="12"/>
        <rFont val="Open Sans"/>
        <family val="2"/>
      </rPr>
      <t xml:space="preserve">Salted </t>
    </r>
    <r>
      <rPr>
        <sz val="12"/>
        <rFont val="Open Sans"/>
        <family val="2"/>
      </rPr>
      <t xml:space="preserve">- 250g </t>
    </r>
  </si>
  <si>
    <t xml:space="preserve">Olive Manzanilla stuffed with anchovy - Juan Fra - 200g </t>
  </si>
  <si>
    <t xml:space="preserve">Olive Manzanilla stuffed with anchovy - Juan Fra - 4.3KG </t>
  </si>
  <si>
    <r>
      <t>Peeled Roma Tomatoes</t>
    </r>
    <r>
      <rPr>
        <b/>
        <sz val="12"/>
        <rFont val="Open Sans"/>
        <family val="2"/>
      </rPr>
      <t xml:space="preserve"> in can</t>
    </r>
    <r>
      <rPr>
        <sz val="12"/>
        <rFont val="Open Sans"/>
        <family val="2"/>
      </rPr>
      <t xml:space="preserve"> - Mutti - 800G </t>
    </r>
  </si>
  <si>
    <t xml:space="preserve">Tabasco - 60ml </t>
  </si>
  <si>
    <t>Onion</t>
  </si>
  <si>
    <r>
      <t>Asparagus White</t>
    </r>
    <r>
      <rPr>
        <b/>
        <sz val="12"/>
        <color theme="1"/>
        <rFont val="Open Sans"/>
        <family val="2"/>
      </rPr>
      <t xml:space="preserve"> Cooked in Jar </t>
    </r>
  </si>
  <si>
    <t>Fennel Seeds - Médelys - 300gr</t>
  </si>
  <si>
    <t xml:space="preserve">Tumir Berries - Terres Exotiques  -  500gr </t>
  </si>
  <si>
    <t xml:space="preserve">Verbena Berries - Terres Exotiques  -  500gr </t>
  </si>
  <si>
    <t>Curry Madras - Terres Exotiques - 500gr</t>
  </si>
  <si>
    <t xml:space="preserve">Vadouvan spices mix - Terres Exotiques - 500gr </t>
  </si>
  <si>
    <t>Buckwheat Roasted - Terres Exotiques - 500gr</t>
  </si>
  <si>
    <t>Chia Seeds - Terres Exotiques - 500gr</t>
  </si>
  <si>
    <t xml:space="preserve">Sugar pearls - Terres Exotiques - 750gr </t>
  </si>
  <si>
    <t>Butter Biscuit Spoon Shape (Great to go with Hot beverages) Poilane - 16 Pieces -125gr</t>
  </si>
  <si>
    <r>
      <t xml:space="preserve">Cereal Bar - </t>
    </r>
    <r>
      <rPr>
        <b/>
        <sz val="12"/>
        <color theme="1"/>
        <rFont val="Open Sans"/>
        <family val="2"/>
      </rPr>
      <t>COCO POPS</t>
    </r>
    <r>
      <rPr>
        <sz val="12"/>
        <color theme="1"/>
        <rFont val="Open Sans"/>
        <family val="2"/>
      </rPr>
      <t xml:space="preserve"> - </t>
    </r>
    <r>
      <rPr>
        <i/>
        <sz val="12"/>
        <color theme="1"/>
        <rFont val="Open Sans"/>
        <family val="2"/>
      </rPr>
      <t xml:space="preserve">MILK &amp; CHOCOLATE </t>
    </r>
    <r>
      <rPr>
        <sz val="12"/>
        <color theme="1"/>
        <rFont val="Open Sans"/>
        <family val="2"/>
      </rPr>
      <t>- X6 Bars - Kellogg's</t>
    </r>
  </si>
  <si>
    <r>
      <t>Cereal Bar -</t>
    </r>
    <r>
      <rPr>
        <b/>
        <sz val="12"/>
        <color theme="1"/>
        <rFont val="Open Sans"/>
        <family val="2"/>
      </rPr>
      <t xml:space="preserve"> LION</t>
    </r>
    <r>
      <rPr>
        <sz val="12"/>
        <color theme="1"/>
        <rFont val="Open Sans"/>
        <family val="2"/>
      </rPr>
      <t xml:space="preserve"> - </t>
    </r>
    <r>
      <rPr>
        <i/>
        <sz val="12"/>
        <color theme="1"/>
        <rFont val="Open Sans"/>
        <family val="2"/>
      </rPr>
      <t xml:space="preserve">BFAST </t>
    </r>
    <r>
      <rPr>
        <sz val="12"/>
        <color theme="1"/>
        <rFont val="Open Sans"/>
        <family val="2"/>
      </rPr>
      <t>- X6 UNIT - X6 Bars - Nestle</t>
    </r>
  </si>
  <si>
    <t>Flour - All purpose- Cœur de Blé - 1KG</t>
  </si>
  <si>
    <t>Grape Seed Oil - Lesieur - 1L</t>
  </si>
  <si>
    <t>Sunflower seed Oil - 1L</t>
  </si>
  <si>
    <r>
      <t xml:space="preserve">TOTAL SWEET EPICERY </t>
    </r>
    <r>
      <rPr>
        <b/>
        <sz val="14"/>
        <color theme="1"/>
        <rFont val="Open Sans"/>
        <family val="2"/>
      </rPr>
      <t xml:space="preserve">MANY NEW REFERENCES IN GREEN </t>
    </r>
  </si>
  <si>
    <t xml:space="preserve">TOTAL WINE CELLAR </t>
  </si>
  <si>
    <t xml:space="preserve">TOTAL ALC BEV </t>
  </si>
  <si>
    <t xml:space="preserve">CHECK DISCOUNTS !!! UP TIL 50% DISCOUNT  AND A LOT OF NEW PRODUCTS </t>
  </si>
  <si>
    <t>Peaches</t>
  </si>
  <si>
    <t xml:space="preserve">CRANBERRY JUICE </t>
  </si>
  <si>
    <t>GRAPEFRUIT JUICE</t>
  </si>
  <si>
    <t>LEMON JUICE</t>
  </si>
  <si>
    <t>APPLE JUICE</t>
  </si>
  <si>
    <t>upon request</t>
  </si>
  <si>
    <t>Billecart Salmon - Brut Rosé</t>
  </si>
  <si>
    <r>
      <t xml:space="preserve">Banfi - Sciandor Moscato d'Asti DOCG </t>
    </r>
    <r>
      <rPr>
        <b/>
        <sz val="12"/>
        <rFont val="Open Sans"/>
        <family val="2"/>
      </rPr>
      <t xml:space="preserve">Spumante SPARKLING </t>
    </r>
  </si>
  <si>
    <t>Natural Yoghurt Whole Milk ORANGE FLAVORED - PACK OF 2 UNITS  - Bellevaire</t>
  </si>
  <si>
    <t>Mushroom Enoki</t>
  </si>
  <si>
    <t>cherry BLACK cal. 30</t>
  </si>
  <si>
    <t xml:space="preserve">Asparagus wild </t>
  </si>
  <si>
    <t>Mussels - BOUCHOT - FRANCE 1.4KG</t>
  </si>
  <si>
    <t xml:space="preserve">Brill Wild Caught </t>
  </si>
  <si>
    <r>
      <t xml:space="preserve">Smoked </t>
    </r>
    <r>
      <rPr>
        <b/>
        <sz val="12"/>
        <rFont val="Open Sans"/>
        <family val="2"/>
      </rPr>
      <t>Scottish</t>
    </r>
    <r>
      <rPr>
        <sz val="12"/>
        <rFont val="Open Sans"/>
        <family val="2"/>
      </rPr>
      <t xml:space="preserve"> Salmon Premium - Coln Valley - 200G</t>
    </r>
  </si>
  <si>
    <r>
      <t xml:space="preserve">Smoked </t>
    </r>
    <r>
      <rPr>
        <b/>
        <sz val="12"/>
        <rFont val="Open Sans"/>
        <family val="2"/>
      </rPr>
      <t>Scottish</t>
    </r>
    <r>
      <rPr>
        <sz val="12"/>
        <rFont val="Open Sans"/>
        <family val="2"/>
      </rPr>
      <t xml:space="preserve"> Salmon Premium - Coln Valley - 1KG</t>
    </r>
  </si>
  <si>
    <r>
      <t xml:space="preserve">Barratte Butter Excellence Organic AOP - </t>
    </r>
    <r>
      <rPr>
        <b/>
        <sz val="12"/>
        <color rgb="FFC00000"/>
        <rFont val="Open Sans"/>
        <family val="2"/>
      </rPr>
      <t xml:space="preserve">unsalted </t>
    </r>
    <r>
      <rPr>
        <sz val="12"/>
        <color rgb="FFC00000"/>
        <rFont val="Open Sans"/>
        <family val="2"/>
      </rPr>
      <t xml:space="preserve">- 250g </t>
    </r>
  </si>
  <si>
    <r>
      <t xml:space="preserve">Smoked </t>
    </r>
    <r>
      <rPr>
        <b/>
        <sz val="12"/>
        <color theme="1"/>
        <rFont val="Open Sans"/>
        <family val="2"/>
      </rPr>
      <t>Scottish</t>
    </r>
    <r>
      <rPr>
        <sz val="12"/>
        <color theme="1"/>
        <rFont val="Open Sans"/>
        <family val="2"/>
      </rPr>
      <t xml:space="preserve"> Salmon over oak chippings - John Ross Jr. Aberdeen - 200G</t>
    </r>
  </si>
  <si>
    <r>
      <t xml:space="preserve">Paprika Pimenton de la vera PDO - </t>
    </r>
    <r>
      <rPr>
        <b/>
        <sz val="12"/>
        <color theme="1"/>
        <rFont val="Open Sans"/>
        <family val="2"/>
      </rPr>
      <t xml:space="preserve">Hot </t>
    </r>
    <r>
      <rPr>
        <sz val="12"/>
        <color theme="1"/>
        <rFont val="Open Sans"/>
        <family val="2"/>
      </rPr>
      <t xml:space="preserve">Smoked pimenton paprika </t>
    </r>
    <r>
      <rPr>
        <b/>
        <sz val="12"/>
        <color theme="1"/>
        <rFont val="Open Sans"/>
        <family val="2"/>
      </rPr>
      <t>flakes</t>
    </r>
    <r>
      <rPr>
        <sz val="12"/>
        <color theme="1"/>
        <rFont val="Open Sans"/>
        <family val="2"/>
      </rPr>
      <t xml:space="preserve"> - 25g</t>
    </r>
  </si>
  <si>
    <r>
      <t xml:space="preserve">Paprika Pimenton de la vera PDO - </t>
    </r>
    <r>
      <rPr>
        <b/>
        <sz val="12"/>
        <color theme="1"/>
        <rFont val="Open Sans"/>
        <family val="2"/>
      </rPr>
      <t>Spicy</t>
    </r>
    <r>
      <rPr>
        <sz val="12"/>
        <color theme="1"/>
        <rFont val="Open Sans"/>
        <family val="2"/>
      </rPr>
      <t xml:space="preserve"> Smoked pimenton paprika - 70g</t>
    </r>
  </si>
  <si>
    <r>
      <t xml:space="preserve">Paprika Pimenton de la vera PDO - </t>
    </r>
    <r>
      <rPr>
        <b/>
        <sz val="12"/>
        <color theme="1"/>
        <rFont val="Open Sans"/>
        <family val="2"/>
      </rPr>
      <t>Sweet</t>
    </r>
    <r>
      <rPr>
        <sz val="12"/>
        <color theme="1"/>
        <rFont val="Open Sans"/>
        <family val="2"/>
      </rPr>
      <t xml:space="preserve"> Smoked pimenton paprika  - 70g</t>
    </r>
  </si>
  <si>
    <t>Paprika Pimenton Smoked  - Terres Exotiques - 500g</t>
  </si>
  <si>
    <t>Pepper Black  Smoked From Sarawak - Terres Exotiques - 500g</t>
  </si>
  <si>
    <t>Pepper Black Sarawak - Terres Exotiques  -  1kg</t>
  </si>
  <si>
    <t>Salt Maldon - Sea Salt Flakes - UK - 250gr</t>
  </si>
  <si>
    <t>Salt Smoked Maldon  - Sea Salt Flakes  -  UK - 125gr</t>
  </si>
  <si>
    <t>Pepper Black Malabar- Terres Exotiques - 1kg</t>
  </si>
  <si>
    <t>Peppercorn Fresh Salted  80gr</t>
  </si>
  <si>
    <t>Cardamone powdered - Médelys - 450gr</t>
  </si>
  <si>
    <r>
      <t xml:space="preserve">Salt Sea Wild Bequia:  </t>
    </r>
    <r>
      <rPr>
        <b/>
        <sz val="12"/>
        <color theme="1"/>
        <rFont val="Open Sans"/>
        <family val="2"/>
      </rPr>
      <t>with coconut</t>
    </r>
    <r>
      <rPr>
        <sz val="12"/>
        <color theme="1"/>
        <rFont val="Open Sans"/>
        <family val="2"/>
      </rPr>
      <t xml:space="preserve"> - Grenadine Sea Salt - 70g</t>
    </r>
  </si>
  <si>
    <t xml:space="preserve">Salt Sea Wild  - Grenadine Sea Salt - 155g </t>
  </si>
  <si>
    <t>Salt Flower Sea  - Guerande -  Round Box 125gr</t>
  </si>
  <si>
    <t>Salt Flower Sea  - Guerande - 250gr</t>
  </si>
  <si>
    <r>
      <t xml:space="preserve">Salt Flower Sea </t>
    </r>
    <r>
      <rPr>
        <b/>
        <sz val="12"/>
        <color theme="1"/>
        <rFont val="Open Sans"/>
        <family val="2"/>
      </rPr>
      <t>Truffled</t>
    </r>
    <r>
      <rPr>
        <sz val="12"/>
        <color theme="1"/>
        <rFont val="Open Sans"/>
        <family val="2"/>
      </rPr>
      <t xml:space="preserve"> - Faye Italia - 100g</t>
    </r>
  </si>
  <si>
    <t>Tandoori Masala Spice Blend - Terres Exotiques - 500gr</t>
  </si>
  <si>
    <t>Extra Virgin Olive Oil Azeite  - Douro Quinta da Colmaça 50cl</t>
  </si>
  <si>
    <r>
      <t xml:space="preserve">Olive oil </t>
    </r>
    <r>
      <rPr>
        <b/>
        <sz val="12"/>
        <color theme="1"/>
        <rFont val="Open Sans"/>
        <family val="2"/>
      </rPr>
      <t xml:space="preserve">Smoked </t>
    </r>
    <r>
      <rPr>
        <sz val="12"/>
        <color theme="1"/>
        <rFont val="Open Sans"/>
        <family val="2"/>
      </rPr>
      <t>Ahumado Arbequina</t>
    </r>
    <r>
      <rPr>
        <b/>
        <sz val="12"/>
        <color theme="1"/>
        <rFont val="Open Sans"/>
        <family val="2"/>
      </rPr>
      <t xml:space="preserve">  </t>
    </r>
    <r>
      <rPr>
        <sz val="12"/>
        <color theme="1"/>
        <rFont val="Open Sans"/>
        <family val="2"/>
      </rPr>
      <t xml:space="preserve">- La Barca - 25cl </t>
    </r>
  </si>
  <si>
    <r>
      <t xml:space="preserve">Extra Virgin Olive Oil Organic - Omed 50cl </t>
    </r>
    <r>
      <rPr>
        <i/>
        <sz val="12"/>
        <color theme="1"/>
        <rFont val="Open Sans"/>
        <family val="2"/>
      </rPr>
      <t>Made of Hojiblanca Complex aromas of green grass</t>
    </r>
  </si>
  <si>
    <r>
      <t xml:space="preserve">Extra Virgin Olive Oil - Arbequina - Omed 50cl </t>
    </r>
    <r>
      <rPr>
        <i/>
        <sz val="12"/>
        <color theme="1"/>
        <rFont val="Open Sans"/>
        <family val="2"/>
      </rPr>
      <t>Green Fruit aroma soft Flavour</t>
    </r>
  </si>
  <si>
    <r>
      <t xml:space="preserve">Olive Oil  </t>
    </r>
    <r>
      <rPr>
        <b/>
        <sz val="12"/>
        <color theme="1"/>
        <rFont val="Open Sans"/>
        <family val="2"/>
      </rPr>
      <t xml:space="preserve">White Truffled </t>
    </r>
    <r>
      <rPr>
        <sz val="12"/>
        <color theme="1"/>
        <rFont val="Open Sans"/>
        <family val="2"/>
      </rPr>
      <t>- Faye Italia 25cl</t>
    </r>
  </si>
  <si>
    <r>
      <t xml:space="preserve">Olive Oil </t>
    </r>
    <r>
      <rPr>
        <b/>
        <sz val="12"/>
        <color theme="1"/>
        <rFont val="Open Sans"/>
        <family val="2"/>
      </rPr>
      <t xml:space="preserve">Black Truffled </t>
    </r>
    <r>
      <rPr>
        <sz val="12"/>
        <color theme="1"/>
        <rFont val="Open Sans"/>
        <family val="2"/>
      </rPr>
      <t>- Faye Italia 25cl</t>
    </r>
  </si>
  <si>
    <t>Extra Virgin Olive Oil Organic - Vigean 70cl</t>
  </si>
  <si>
    <r>
      <t xml:space="preserve">Olive Oil EXTRA </t>
    </r>
    <r>
      <rPr>
        <b/>
        <sz val="12"/>
        <color theme="1"/>
        <rFont val="Open Sans"/>
        <family val="2"/>
      </rPr>
      <t>Black Truffled</t>
    </r>
    <r>
      <rPr>
        <sz val="12"/>
        <color theme="1"/>
        <rFont val="Open Sans"/>
        <family val="2"/>
      </rPr>
      <t xml:space="preserve"> - Faye Italia  10cl</t>
    </r>
  </si>
  <si>
    <r>
      <rPr>
        <b/>
        <sz val="12"/>
        <color theme="1"/>
        <rFont val="Open Sans"/>
        <family val="2"/>
      </rPr>
      <t>Hazelnut</t>
    </r>
    <r>
      <rPr>
        <sz val="12"/>
        <color theme="1"/>
        <rFont val="Open Sans"/>
        <family val="2"/>
      </rPr>
      <t xml:space="preserve"> Oil Organic - Vigean 70cl</t>
    </r>
  </si>
  <si>
    <r>
      <rPr>
        <b/>
        <sz val="12"/>
        <color theme="1"/>
        <rFont val="Open Sans"/>
        <family val="2"/>
      </rPr>
      <t>Walnut</t>
    </r>
    <r>
      <rPr>
        <sz val="12"/>
        <color theme="1"/>
        <rFont val="Open Sans"/>
        <family val="2"/>
      </rPr>
      <t xml:space="preserve"> Oil Organic - Vigean 70cl</t>
    </r>
  </si>
  <si>
    <r>
      <rPr>
        <b/>
        <sz val="12"/>
        <color theme="1"/>
        <rFont val="Open Sans"/>
        <family val="2"/>
      </rPr>
      <t>Pistachio</t>
    </r>
    <r>
      <rPr>
        <sz val="12"/>
        <color theme="1"/>
        <rFont val="Open Sans"/>
        <family val="2"/>
      </rPr>
      <t xml:space="preserve"> Oil Organic - Medelys - 25cl</t>
    </r>
  </si>
  <si>
    <t>Balsamique vinegar Aged 12 years - Sopraffino 200ml</t>
  </si>
  <si>
    <t>Balsamique vinegar Aged  6 years - Sopraffino 200ml</t>
  </si>
  <si>
    <t>Apple balsamic  Organic - Le Paulmier La pommée  350ml</t>
  </si>
  <si>
    <t xml:space="preserve">Passion-Fruit Vinegar Organic - domaines des terres rouge - 25cl </t>
  </si>
  <si>
    <t xml:space="preserve">Raspberry Organic - domaines des terres rouge - 25cl </t>
  </si>
  <si>
    <t xml:space="preserve">Kalamansi Organic  - domaines des terres rouge - 25cl </t>
  </si>
  <si>
    <t xml:space="preserve">Mango Organic - domaines des terres rouge - 25cl </t>
  </si>
  <si>
    <t>Red wine vinegar - Cabernet Sauvignon  - Acetaia Ducale Forte  375ml</t>
  </si>
  <si>
    <t>White wine vinegar - Di Pinot Grigio - Acetaia Ducale Estense   375ml</t>
  </si>
  <si>
    <t>Cider Vinegar / Apple vinegar - Omed 250ml</t>
  </si>
  <si>
    <t>Moscatel white wine vinegar - Omed 250ml</t>
  </si>
  <si>
    <t>Rosé wine vinegar - Omed 250ml</t>
  </si>
  <si>
    <t>Sherry Vinegar / Xerez vinegar - Omed 250ml</t>
  </si>
  <si>
    <t>Yuzu vinegar condiment - Omed 250ml</t>
  </si>
  <si>
    <t>Sherry Vinegar / Xeres  Vinegar - Omed 2L</t>
  </si>
  <si>
    <t>Red Wine Vinegar  - Cabernet Sauvignon - Omed 2L</t>
  </si>
  <si>
    <t>Cider Vinegar - Omed  2L</t>
  </si>
  <si>
    <t>Olives Green Lucques New Harvest Ones - France - 420g</t>
  </si>
  <si>
    <t>Olives Spicy - Esse Ci Olive from Bari - Italy - 830G</t>
  </si>
  <si>
    <t>Olives Green in Calce (Big Size) - Esse Ci Olive from Bari - Italy - 950G</t>
  </si>
  <si>
    <t>Olives Inchiastre  - Esse Ci Olive from Bari (Black olives) - Italy - 950G</t>
  </si>
  <si>
    <r>
      <t xml:space="preserve">Paella Spices Mix - Antonio Sotos Gourmet -  3x3g </t>
    </r>
    <r>
      <rPr>
        <b/>
        <sz val="12"/>
        <color theme="1"/>
        <rFont val="Open Sans"/>
        <family val="2"/>
      </rPr>
      <t>organic 100% Natural</t>
    </r>
  </si>
  <si>
    <r>
      <t xml:space="preserve">Salt Sea Wild St-Vincent: </t>
    </r>
    <r>
      <rPr>
        <b/>
        <sz val="12"/>
        <color theme="1"/>
        <rFont val="Open Sans"/>
        <family val="2"/>
      </rPr>
      <t>with turmeric &amp; chili</t>
    </r>
    <r>
      <rPr>
        <sz val="12"/>
        <color theme="1"/>
        <rFont val="Open Sans"/>
        <family val="2"/>
      </rPr>
      <t xml:space="preserve"> - Grenadine Sea Salt - 70g </t>
    </r>
  </si>
  <si>
    <t>Shellfish Stock  - 1L - Chef</t>
  </si>
  <si>
    <r>
      <t xml:space="preserve">Rouille - </t>
    </r>
    <r>
      <rPr>
        <b/>
        <sz val="12"/>
        <color rgb="FFC00000"/>
        <rFont val="Open Sans"/>
        <family val="2"/>
      </rPr>
      <t>traditional to go with fish soup</t>
    </r>
    <r>
      <rPr>
        <sz val="12"/>
        <color rgb="FFC00000"/>
        <rFont val="Open Sans"/>
        <family val="2"/>
      </rPr>
      <t xml:space="preserve"> - La bonne Mer - Organic - 110g</t>
    </r>
  </si>
  <si>
    <t>Cristal Bread / Crackers - Mendes - 120g</t>
  </si>
  <si>
    <r>
      <t xml:space="preserve">Crackers Marineras  with olive oil  </t>
    </r>
    <r>
      <rPr>
        <b/>
        <sz val="12"/>
        <rFont val="Open Sans"/>
        <family val="2"/>
      </rPr>
      <t xml:space="preserve">small </t>
    </r>
    <r>
      <rPr>
        <sz val="12"/>
        <rFont val="Open Sans"/>
        <family val="2"/>
      </rPr>
      <t xml:space="preserve">special Canapés - Davega - 125G </t>
    </r>
    <r>
      <rPr>
        <b/>
        <sz val="12"/>
        <rFont val="Open Sans"/>
        <family val="2"/>
      </rPr>
      <t>VEGAN ORGANIC</t>
    </r>
  </si>
  <si>
    <r>
      <t xml:space="preserve">Crackers Marineras with olive oil  </t>
    </r>
    <r>
      <rPr>
        <b/>
        <sz val="12"/>
        <rFont val="Open Sans"/>
        <family val="2"/>
      </rPr>
      <t xml:space="preserve">Big </t>
    </r>
    <r>
      <rPr>
        <sz val="12"/>
        <rFont val="Open Sans"/>
        <family val="2"/>
      </rPr>
      <t xml:space="preserve">- Davega - 200G </t>
    </r>
    <r>
      <rPr>
        <b/>
        <sz val="12"/>
        <rFont val="Open Sans"/>
        <family val="2"/>
      </rPr>
      <t xml:space="preserve"> VEGAN ORGANIC</t>
    </r>
  </si>
  <si>
    <r>
      <t xml:space="preserve">Tortas Chips - Orange </t>
    </r>
    <r>
      <rPr>
        <b/>
        <i/>
        <sz val="12"/>
        <color theme="1"/>
        <rFont val="Open Sans"/>
        <family val="2"/>
      </rPr>
      <t>(sweet)</t>
    </r>
    <r>
      <rPr>
        <i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 xml:space="preserve"> - Vegan and Lactose free  -  Andrès Gavino - 6X 30G </t>
    </r>
  </si>
  <si>
    <t xml:space="preserve">Tortas Chips - Rosemary  - Vegan and Lactose free  - Andrès Gavino -  6X 28G </t>
  </si>
  <si>
    <t xml:space="preserve">Tortas Chips - Pimenton &amp; Paprika - Vegan and Lactose free - Andrès Gavino - 6X 28G </t>
  </si>
  <si>
    <r>
      <t xml:space="preserve">Asparagus White XXL Bundel  in Glass jar  </t>
    </r>
    <r>
      <rPr>
        <b/>
        <sz val="12"/>
        <color theme="1"/>
        <rFont val="Open Sans"/>
        <family val="2"/>
      </rPr>
      <t>READY TO EAT</t>
    </r>
  </si>
  <si>
    <t>Semolina - Wheat - Légumor - 1kg</t>
  </si>
  <si>
    <t>Green Asparagus Bundel</t>
  </si>
  <si>
    <r>
      <t xml:space="preserve">Asparagus </t>
    </r>
    <r>
      <rPr>
        <b/>
        <sz val="12"/>
        <color rgb="FFC00000"/>
        <rFont val="Open Sans"/>
        <family val="2"/>
      </rPr>
      <t xml:space="preserve">WHITE FRENCH SEASON </t>
    </r>
  </si>
  <si>
    <t>Pak Choi SMALL</t>
  </si>
  <si>
    <t xml:space="preserve">Prunes sian - Dried - 150g </t>
  </si>
  <si>
    <r>
      <rPr>
        <sz val="12"/>
        <color rgb="FFC00000"/>
        <rFont val="Open Sans"/>
        <family val="2"/>
      </rPr>
      <t>Organic Yoghurt in glass jar - Ferme des Peupliers - Normandy -</t>
    </r>
    <r>
      <rPr>
        <b/>
        <sz val="12"/>
        <color rgb="FFC00000"/>
        <rFont val="Open Sans"/>
        <family val="2"/>
      </rPr>
      <t xml:space="preserve"> COCONUT 180G</t>
    </r>
  </si>
  <si>
    <r>
      <rPr>
        <sz val="12"/>
        <color rgb="FFC00000"/>
        <rFont val="Open Sans"/>
        <family val="2"/>
      </rPr>
      <t>Organic Yoghurt in glass jar - Ferme des Peupliers - Normandy -</t>
    </r>
    <r>
      <rPr>
        <b/>
        <sz val="12"/>
        <color rgb="FFC00000"/>
        <rFont val="Open Sans"/>
        <family val="2"/>
      </rPr>
      <t xml:space="preserve"> APRICOT</t>
    </r>
  </si>
  <si>
    <r>
      <rPr>
        <sz val="12"/>
        <color rgb="FFC00000"/>
        <rFont val="Open Sans"/>
        <family val="2"/>
      </rPr>
      <t>Organic Yoghurt in glass jar - Ferme des Peupliers - Normandy -</t>
    </r>
    <r>
      <rPr>
        <b/>
        <sz val="12"/>
        <color rgb="FFC00000"/>
        <rFont val="Open Sans"/>
        <family val="2"/>
      </rPr>
      <t xml:space="preserve"> RASPBERRY</t>
    </r>
  </si>
  <si>
    <t xml:space="preserve">Sole Dover fillet prepared </t>
  </si>
  <si>
    <r>
      <t xml:space="preserve">Croissant Organic - </t>
    </r>
    <r>
      <rPr>
        <b/>
        <sz val="12"/>
        <color rgb="FFC00000"/>
        <rFont val="Open Sans"/>
        <family val="2"/>
      </rPr>
      <t xml:space="preserve">GLUTEN FREE </t>
    </r>
    <r>
      <rPr>
        <sz val="12"/>
        <color rgb="FFC00000"/>
        <rFont val="Open Sans"/>
        <family val="2"/>
      </rPr>
      <t>- Nature &amp; Cie - 3X 50G</t>
    </r>
  </si>
  <si>
    <r>
      <t xml:space="preserve">pain chocolat Organic - </t>
    </r>
    <r>
      <rPr>
        <b/>
        <sz val="12"/>
        <color rgb="FFC00000"/>
        <rFont val="Open Sans"/>
        <family val="2"/>
      </rPr>
      <t xml:space="preserve">GLUTEN FREE </t>
    </r>
    <r>
      <rPr>
        <sz val="12"/>
        <color rgb="FFC00000"/>
        <rFont val="Open Sans"/>
        <family val="2"/>
      </rPr>
      <t>- Nature &amp; Cie - 3X 60G</t>
    </r>
  </si>
  <si>
    <r>
      <t xml:space="preserve">wrap easy to garnish  - </t>
    </r>
    <r>
      <rPr>
        <b/>
        <sz val="12"/>
        <color rgb="FFC00000"/>
        <rFont val="Open Sans"/>
        <family val="2"/>
      </rPr>
      <t xml:space="preserve">GLUTEN , LACTOSE FREE </t>
    </r>
    <r>
      <rPr>
        <sz val="12"/>
        <color rgb="FFC00000"/>
        <rFont val="Open Sans"/>
        <family val="2"/>
      </rPr>
      <t>- Schar - X2 UNITS</t>
    </r>
  </si>
  <si>
    <t>Foie gras duck entier - Torchon Cooked - Maison Lafitte - 200G</t>
  </si>
  <si>
    <r>
      <rPr>
        <sz val="12"/>
        <rFont val="Open Sans"/>
        <family val="2"/>
      </rPr>
      <t>Organic Yoghurt in glass jar - Ferme des Peupliers - Normandy -</t>
    </r>
    <r>
      <rPr>
        <b/>
        <sz val="12"/>
        <rFont val="Open Sans"/>
        <family val="2"/>
      </rPr>
      <t xml:space="preserve"> VANILLA</t>
    </r>
  </si>
  <si>
    <r>
      <rPr>
        <sz val="12"/>
        <color rgb="FFC00000"/>
        <rFont val="Open Sans"/>
        <family val="2"/>
      </rPr>
      <t>Organic Yoghurt in glass jar - Ferme des Peupliers - Normandy -</t>
    </r>
    <r>
      <rPr>
        <b/>
        <sz val="12"/>
        <color rgb="FFC00000"/>
        <rFont val="Open Sans"/>
        <family val="2"/>
      </rPr>
      <t>BLUEBERRY</t>
    </r>
  </si>
  <si>
    <t xml:space="preserve">50% DISCOUNT NUTELLA </t>
  </si>
  <si>
    <t>Orangettes Dark Chocolate  - Valrhona - 130g</t>
  </si>
  <si>
    <t xml:space="preserve">Lou Perac 500g - Goat -France </t>
  </si>
  <si>
    <t>44 EC$</t>
  </si>
  <si>
    <r>
      <t xml:space="preserve">Balmoral Scottish </t>
    </r>
    <r>
      <rPr>
        <b/>
        <sz val="12"/>
        <color rgb="FFFF0000"/>
        <rFont val="Open Sans"/>
        <family val="2"/>
      </rPr>
      <t>LOIN</t>
    </r>
    <r>
      <rPr>
        <sz val="12"/>
        <color rgb="FFFF0000"/>
        <rFont val="Open Sans"/>
        <family val="2"/>
      </rPr>
      <t xml:space="preserve"> Smoked Salmon - Le Borvo - 300G </t>
    </r>
  </si>
  <si>
    <t xml:space="preserve">DISCOUNT
RATE </t>
  </si>
  <si>
    <t>Tapioca - 350g</t>
  </si>
  <si>
    <t>Spianata Cold Meat</t>
  </si>
  <si>
    <t>Bresaola Cold Meat</t>
  </si>
  <si>
    <t>20% Discount On Salmon</t>
  </si>
  <si>
    <t>50% DISCOUNT ON TEAS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</si>
</sst>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 * #,##0.00_)\ &quot;EC$&quot;_ ;_ * \(#,##0.00\)\ &quot;EC$&quot;_ ;_ * &quot;-&quot;??_)\ &quot;EC$&quot;_ ;_ @_ "/>
    <numFmt numFmtId="165" formatCode="_-[$XCD]\ * #,##0.00_-;\-[$XCD]\ * #,##0.00_-;_-[$XCD]\ * &quot;-&quot;??_-;_-@_-"/>
    <numFmt numFmtId="166" formatCode="_ * #,##0.00_)\ [$XCD]_ ;_ * \(#,##0.00\)\ [$XCD]_ ;_ * &quot;-&quot;??_)\ [$XCD]_ ;_ @_ "/>
    <numFmt numFmtId="167" formatCode="_ * #,##0.0_)\ &quot;EC$&quot;_ ;_ * \(#,##0.0\)\ &quot;EC$&quot;_ ;_ * &quot;-&quot;?_)\ &quot;EC$&quot;_ ;_ @_ "/>
    <numFmt numFmtId="168" formatCode="_ * #,##0_)\ &quot;EC$&quot;_ ;_ * \(#,##0\)\ &quot;EC$&quot;_ ;_ * &quot;-&quot;?_)\ &quot;EC$&quot;_ ;_ @_ "/>
    <numFmt numFmtId="169" formatCode="_ * #,##0.00_)\ &quot;EC$&quot;_ ;_ * \(#,##0.00\)\ &quot;EC$&quot;_ ;_ * &quot;-&quot;?_)\ &quot;EC$&quot;_ ;_ @_ "/>
  </numFmts>
  <fonts count="83">
    <font>
      <sz val="11"/>
      <color theme="1"/>
      <name val="Calibri"/>
      <family val="2"/>
      <scheme val="minor"/>
    </font>
    <font>
      <sz val="12"/>
      <name val="Bodoni 72 Book"/>
    </font>
    <font>
      <sz val="11"/>
      <color theme="1"/>
      <name val="Bodoni 72 Book"/>
    </font>
    <font>
      <sz val="11"/>
      <color theme="1"/>
      <name val="Calibri Light"/>
      <family val="2"/>
      <scheme val="major"/>
    </font>
    <font>
      <sz val="11"/>
      <name val="Bodoni 72 Book"/>
    </font>
    <font>
      <b/>
      <sz val="22"/>
      <color theme="1"/>
      <name val="Bodoni 72 Book"/>
    </font>
    <font>
      <sz val="8"/>
      <name val="Calibri"/>
      <family val="2"/>
      <scheme val="minor"/>
    </font>
    <font>
      <b/>
      <sz val="48"/>
      <color theme="1"/>
      <name val="Bodoni 72 Book"/>
    </font>
    <font>
      <b/>
      <sz val="22"/>
      <color theme="7" tint="-0.249977111117893"/>
      <name val="Bodoni 72 Book"/>
    </font>
    <font>
      <sz val="18"/>
      <name val="Open Sans"/>
      <family val="2"/>
    </font>
    <font>
      <sz val="24"/>
      <color theme="7" tint="-0.249977111117893"/>
      <name val="Open Sans"/>
      <family val="2"/>
    </font>
    <font>
      <sz val="14"/>
      <name val="Open Sans"/>
      <family val="2"/>
    </font>
    <font>
      <sz val="20"/>
      <name val="Open Sans"/>
      <family val="2"/>
    </font>
    <font>
      <sz val="11"/>
      <name val="Open Sans"/>
      <family val="2"/>
    </font>
    <font>
      <b/>
      <sz val="26"/>
      <color theme="1"/>
      <name val="Bodoni 72 Book"/>
    </font>
    <font>
      <b/>
      <sz val="26"/>
      <color theme="7" tint="-0.249977111117893"/>
      <name val="Bodoni 72 Book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4"/>
      <color theme="1"/>
      <name val="Open Sans"/>
      <family val="2"/>
    </font>
    <font>
      <b/>
      <sz val="14"/>
      <color rgb="FFFF4392"/>
      <name val="Open Sans"/>
      <family val="2"/>
    </font>
    <font>
      <b/>
      <sz val="20"/>
      <color rgb="FFC00000"/>
      <name val="Open Sans"/>
      <family val="2"/>
    </font>
    <font>
      <b/>
      <sz val="20"/>
      <color rgb="FF00B050"/>
      <name val="Open Sans"/>
      <family val="2"/>
    </font>
    <font>
      <b/>
      <sz val="48"/>
      <color theme="0"/>
      <name val="Bodoni 72 Book"/>
    </font>
    <font>
      <sz val="11"/>
      <color theme="0"/>
      <name val="Open Sans"/>
      <family val="2"/>
    </font>
    <font>
      <b/>
      <sz val="72"/>
      <color theme="0"/>
      <name val="Bodoni 72 Book"/>
    </font>
    <font>
      <b/>
      <sz val="22"/>
      <color theme="0"/>
      <name val="Open Sans"/>
      <family val="2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2"/>
      <color theme="0"/>
      <name val="Open Sans"/>
      <family val="2"/>
    </font>
    <font>
      <sz val="12"/>
      <name val="Open Sans"/>
      <family val="2"/>
    </font>
    <font>
      <sz val="12"/>
      <color theme="1"/>
      <name val="Open Sans"/>
      <family val="2"/>
    </font>
    <font>
      <sz val="12"/>
      <color rgb="FFC00000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Open Sans"/>
      <family val="2"/>
    </font>
    <font>
      <b/>
      <sz val="12"/>
      <name val="Open Sans"/>
      <family val="2"/>
    </font>
    <font>
      <b/>
      <sz val="12"/>
      <color rgb="FFC00000"/>
      <name val="Open Sans"/>
      <family val="2"/>
    </font>
    <font>
      <b/>
      <i/>
      <sz val="12"/>
      <color rgb="FFC00000"/>
      <name val="Open Sans"/>
      <family val="2"/>
    </font>
    <font>
      <b/>
      <i/>
      <sz val="12"/>
      <color theme="1"/>
      <name val="Open Sans"/>
      <family val="2"/>
    </font>
    <font>
      <sz val="12"/>
      <color theme="1"/>
      <name val="Bodoni 72 Book"/>
    </font>
    <font>
      <sz val="12"/>
      <color rgb="FF000000"/>
      <name val="Open Sans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Open Sans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Open Sans"/>
      <family val="2"/>
    </font>
    <font>
      <b/>
      <sz val="20"/>
      <name val="Open San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Open Sans"/>
      <family val="2"/>
    </font>
    <font>
      <b/>
      <sz val="12"/>
      <color rgb="FFFF0000"/>
      <name val="Open Sans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Open Sans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 (Body)"/>
    </font>
    <font>
      <sz val="16"/>
      <color theme="1"/>
      <name val="Calibri (Body)"/>
    </font>
    <font>
      <b/>
      <sz val="16"/>
      <color theme="1"/>
      <name val="Calibri (Body)"/>
    </font>
    <font>
      <b/>
      <sz val="18"/>
      <name val="Open Sans"/>
      <family val="2"/>
    </font>
    <font>
      <b/>
      <sz val="22"/>
      <name val="Open Sans"/>
      <family val="2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/>
      <name val="Bodoni 72 Book"/>
    </font>
    <font>
      <b/>
      <sz val="16"/>
      <color theme="1"/>
      <name val="Bodoni 72 Book"/>
    </font>
    <font>
      <sz val="11"/>
      <color theme="0"/>
      <name val="Bodoni 72 Book"/>
    </font>
    <font>
      <sz val="14"/>
      <color theme="1"/>
      <name val="Bodoni 72 Book"/>
    </font>
    <font>
      <sz val="16"/>
      <color theme="1"/>
      <name val="Bodoni 72 Book"/>
    </font>
    <font>
      <b/>
      <sz val="11"/>
      <color rgb="FF000000"/>
      <name val="Bodoni 72 Book"/>
    </font>
    <font>
      <sz val="16"/>
      <color theme="1"/>
      <name val="Open Sans"/>
      <family val="2"/>
    </font>
    <font>
      <sz val="16"/>
      <color rgb="FF000000"/>
      <name val="Open Sans"/>
      <family val="2"/>
    </font>
    <font>
      <sz val="20"/>
      <color theme="1"/>
      <name val="Calibri"/>
      <family val="2"/>
      <scheme val="minor"/>
    </font>
    <font>
      <b/>
      <sz val="20"/>
      <color rgb="FFC00000"/>
      <name val="Calibri Light"/>
      <family val="2"/>
      <scheme val="major"/>
    </font>
    <font>
      <b/>
      <sz val="22"/>
      <color rgb="FFFFC000"/>
      <name val="Bodoni 72 Book"/>
    </font>
    <font>
      <b/>
      <sz val="16"/>
      <name val="Open Sans"/>
      <family val="2"/>
    </font>
    <font>
      <sz val="12"/>
      <color theme="1" tint="4.9989318521683403E-2"/>
      <name val="Open Sans"/>
      <family val="2"/>
    </font>
    <font>
      <b/>
      <sz val="26"/>
      <color theme="1"/>
      <name val="Open Sans"/>
      <family val="2"/>
    </font>
    <font>
      <b/>
      <sz val="28"/>
      <color rgb="FFFF4392"/>
      <name val="Bodoni 72 Book"/>
    </font>
    <font>
      <b/>
      <sz val="18"/>
      <color rgb="FFFF4392"/>
      <name val="Open Sans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C00000"/>
      <name val="Open Sans"/>
      <family val="2"/>
    </font>
    <font>
      <b/>
      <sz val="20"/>
      <color theme="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277A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D3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862E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9C9C9"/>
      </left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rgb="FFC9C9C9"/>
      </right>
      <top style="thin">
        <color rgb="FFC9C9C9"/>
      </top>
      <bottom style="thin">
        <color rgb="FFC9C9C9"/>
      </bottom>
      <diagonal/>
    </border>
  </borders>
  <cellStyleXfs count="2">
    <xf numFmtId="0" fontId="0" fillId="0" borderId="0"/>
    <xf numFmtId="164" fontId="27" fillId="0" borderId="0" applyFont="0" applyFill="0" applyBorder="0" applyAlignment="0" applyProtection="0"/>
  </cellStyleXfs>
  <cellXfs count="5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4" fillId="0" borderId="0" xfId="0" applyFont="1"/>
    <xf numFmtId="49" fontId="7" fillId="0" borderId="0" xfId="0" applyNumberFormat="1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/>
    <xf numFmtId="165" fontId="17" fillId="0" borderId="0" xfId="0" applyNumberFormat="1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17" fillId="0" borderId="0" xfId="1" applyFont="1" applyFill="1" applyAlignment="1">
      <alignment horizontal="left"/>
    </xf>
    <xf numFmtId="164" fontId="2" fillId="0" borderId="0" xfId="1" applyFont="1" applyFill="1" applyAlignment="1">
      <alignment horizontal="left"/>
    </xf>
    <xf numFmtId="164" fontId="2" fillId="0" borderId="0" xfId="1" applyFont="1"/>
    <xf numFmtId="0" fontId="8" fillId="0" borderId="22" xfId="1" applyNumberFormat="1" applyFont="1" applyFill="1" applyBorder="1" applyAlignment="1">
      <alignment horizontal="center" vertical="center" wrapText="1"/>
    </xf>
    <xf numFmtId="164" fontId="13" fillId="0" borderId="0" xfId="1" applyFont="1" applyFill="1" applyAlignment="1">
      <alignment horizontal="left"/>
    </xf>
    <xf numFmtId="164" fontId="4" fillId="0" borderId="0" xfId="1" applyFont="1" applyFill="1" applyAlignment="1">
      <alignment horizontal="left"/>
    </xf>
    <xf numFmtId="164" fontId="4" fillId="0" borderId="0" xfId="1" applyFont="1"/>
    <xf numFmtId="0" fontId="8" fillId="0" borderId="23" xfId="1" applyNumberFormat="1" applyFont="1" applyFill="1" applyBorder="1" applyAlignment="1">
      <alignment horizontal="center" vertical="center" wrapText="1"/>
    </xf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8" fillId="0" borderId="0" xfId="1" applyFont="1"/>
    <xf numFmtId="164" fontId="3" fillId="0" borderId="0" xfId="1" applyFont="1"/>
    <xf numFmtId="164" fontId="3" fillId="0" borderId="0" xfId="1" applyFont="1" applyFill="1" applyAlignment="1">
      <alignment horizontal="left"/>
    </xf>
    <xf numFmtId="164" fontId="26" fillId="0" borderId="0" xfId="1" applyFont="1"/>
    <xf numFmtId="164" fontId="25" fillId="7" borderId="0" xfId="1" applyFont="1" applyFill="1"/>
    <xf numFmtId="0" fontId="28" fillId="7" borderId="0" xfId="0" applyFont="1" applyFill="1" applyAlignment="1">
      <alignment horizontal="center"/>
    </xf>
    <xf numFmtId="164" fontId="28" fillId="7" borderId="0" xfId="1" applyFont="1" applyFill="1"/>
    <xf numFmtId="0" fontId="28" fillId="7" borderId="0" xfId="0" applyFont="1" applyFill="1"/>
    <xf numFmtId="164" fontId="29" fillId="7" borderId="0" xfId="1" applyFont="1" applyFill="1"/>
    <xf numFmtId="0" fontId="30" fillId="0" borderId="0" xfId="0" applyFont="1"/>
    <xf numFmtId="0" fontId="30" fillId="0" borderId="0" xfId="0" applyFont="1" applyAlignment="1">
      <alignment horizontal="center"/>
    </xf>
    <xf numFmtId="164" fontId="30" fillId="0" borderId="0" xfId="1" applyFont="1"/>
    <xf numFmtId="164" fontId="29" fillId="0" borderId="0" xfId="1" applyFont="1"/>
    <xf numFmtId="0" fontId="31" fillId="0" borderId="0" xfId="0" applyFont="1"/>
    <xf numFmtId="164" fontId="30" fillId="0" borderId="0" xfId="1" applyFont="1" applyFill="1"/>
    <xf numFmtId="164" fontId="29" fillId="0" borderId="0" xfId="1" applyFont="1" applyFill="1"/>
    <xf numFmtId="0" fontId="29" fillId="0" borderId="0" xfId="0" applyFont="1"/>
    <xf numFmtId="0" fontId="33" fillId="7" borderId="0" xfId="0" applyFont="1" applyFill="1" applyAlignment="1">
      <alignment horizontal="center"/>
    </xf>
    <xf numFmtId="164" fontId="28" fillId="7" borderId="0" xfId="1" applyFont="1" applyFill="1" applyAlignment="1">
      <alignment horizontal="center"/>
    </xf>
    <xf numFmtId="164" fontId="29" fillId="7" borderId="0" xfId="1" applyFont="1" applyFill="1" applyAlignment="1">
      <alignment horizontal="center"/>
    </xf>
    <xf numFmtId="0" fontId="31" fillId="0" borderId="0" xfId="0" applyFont="1" applyAlignment="1">
      <alignment horizontal="left"/>
    </xf>
    <xf numFmtId="164" fontId="30" fillId="0" borderId="0" xfId="1" applyFont="1" applyFill="1" applyAlignment="1">
      <alignment horizontal="left"/>
    </xf>
    <xf numFmtId="0" fontId="30" fillId="0" borderId="0" xfId="0" applyFont="1" applyAlignment="1">
      <alignment horizontal="left"/>
    </xf>
    <xf numFmtId="0" fontId="32" fillId="0" borderId="0" xfId="0" applyFont="1"/>
    <xf numFmtId="0" fontId="30" fillId="6" borderId="0" xfId="0" applyFont="1" applyFill="1"/>
    <xf numFmtId="0" fontId="29" fillId="0" borderId="0" xfId="0" applyFont="1" applyAlignment="1">
      <alignment horizontal="center"/>
    </xf>
    <xf numFmtId="164" fontId="28" fillId="7" borderId="0" xfId="1" applyFont="1" applyFill="1" applyAlignment="1">
      <alignment horizontal="left"/>
    </xf>
    <xf numFmtId="0" fontId="28" fillId="7" borderId="0" xfId="0" applyFont="1" applyFill="1" applyAlignment="1">
      <alignment horizontal="left"/>
    </xf>
    <xf numFmtId="164" fontId="33" fillId="7" borderId="0" xfId="1" applyFont="1" applyFill="1" applyAlignment="1">
      <alignment horizontal="left"/>
    </xf>
    <xf numFmtId="164" fontId="30" fillId="7" borderId="0" xfId="1" applyFont="1" applyFill="1"/>
    <xf numFmtId="0" fontId="33" fillId="7" borderId="0" xfId="0" applyFont="1" applyFill="1" applyAlignment="1">
      <alignment horizontal="center" wrapText="1"/>
    </xf>
    <xf numFmtId="0" fontId="32" fillId="0" borderId="0" xfId="0" applyFont="1" applyAlignment="1">
      <alignment horizontal="center"/>
    </xf>
    <xf numFmtId="164" fontId="32" fillId="0" borderId="0" xfId="1" applyFont="1"/>
    <xf numFmtId="0" fontId="30" fillId="0" borderId="0" xfId="0" applyFont="1" applyAlignment="1">
      <alignment vertical="center"/>
    </xf>
    <xf numFmtId="164" fontId="30" fillId="0" borderId="0" xfId="1" applyFont="1" applyFill="1" applyAlignment="1">
      <alignment vertical="center"/>
    </xf>
    <xf numFmtId="164" fontId="32" fillId="7" borderId="0" xfId="1" applyFont="1" applyFill="1"/>
    <xf numFmtId="0" fontId="36" fillId="0" borderId="0" xfId="0" applyFont="1" applyAlignment="1">
      <alignment horizontal="center"/>
    </xf>
    <xf numFmtId="0" fontId="30" fillId="0" borderId="24" xfId="0" applyFont="1" applyBorder="1"/>
    <xf numFmtId="164" fontId="30" fillId="0" borderId="25" xfId="1" applyFont="1" applyBorder="1"/>
    <xf numFmtId="0" fontId="32" fillId="7" borderId="0" xfId="0" applyFont="1" applyFill="1" applyAlignment="1">
      <alignment horizontal="center"/>
    </xf>
    <xf numFmtId="164" fontId="30" fillId="7" borderId="0" xfId="1" applyFont="1" applyFill="1" applyAlignment="1">
      <alignment horizontal="center"/>
    </xf>
    <xf numFmtId="0" fontId="30" fillId="7" borderId="0" xfId="0" applyFont="1" applyFill="1"/>
    <xf numFmtId="164" fontId="30" fillId="0" borderId="0" xfId="1" applyFont="1" applyFill="1" applyAlignment="1">
      <alignment horizontal="center"/>
    </xf>
    <xf numFmtId="164" fontId="30" fillId="0" borderId="0" xfId="1" applyFont="1" applyAlignment="1">
      <alignment horizontal="center"/>
    </xf>
    <xf numFmtId="0" fontId="29" fillId="0" borderId="0" xfId="0" applyFont="1" applyAlignment="1">
      <alignment horizontal="left"/>
    </xf>
    <xf numFmtId="164" fontId="29" fillId="0" borderId="0" xfId="1" applyFont="1" applyFill="1" applyAlignment="1">
      <alignment horizontal="center"/>
    </xf>
    <xf numFmtId="164" fontId="30" fillId="0" borderId="0" xfId="1" applyFont="1" applyFill="1" applyBorder="1" applyAlignment="1">
      <alignment horizontal="center"/>
    </xf>
    <xf numFmtId="0" fontId="30" fillId="6" borderId="0" xfId="0" applyFont="1" applyFill="1" applyAlignment="1">
      <alignment horizontal="left"/>
    </xf>
    <xf numFmtId="0" fontId="30" fillId="7" borderId="0" xfId="0" applyFont="1" applyFill="1" applyAlignment="1">
      <alignment horizontal="center"/>
    </xf>
    <xf numFmtId="0" fontId="38" fillId="0" borderId="0" xfId="0" applyFont="1" applyAlignment="1">
      <alignment horizontal="left"/>
    </xf>
    <xf numFmtId="164" fontId="30" fillId="7" borderId="0" xfId="0" applyNumberFormat="1" applyFont="1" applyFill="1" applyAlignment="1">
      <alignment horizontal="center"/>
    </xf>
    <xf numFmtId="164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7" borderId="0" xfId="0" applyNumberFormat="1" applyFont="1" applyFill="1" applyAlignment="1">
      <alignment horizontal="center"/>
    </xf>
    <xf numFmtId="0" fontId="30" fillId="0" borderId="8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64" fontId="29" fillId="0" borderId="13" xfId="0" applyNumberFormat="1" applyFont="1" applyBorder="1" applyAlignment="1">
      <alignment horizontal="center"/>
    </xf>
    <xf numFmtId="164" fontId="30" fillId="0" borderId="13" xfId="1" applyFont="1" applyFill="1" applyBorder="1"/>
    <xf numFmtId="0" fontId="31" fillId="0" borderId="12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164" fontId="30" fillId="0" borderId="12" xfId="1" applyFont="1" applyFill="1" applyBorder="1"/>
    <xf numFmtId="0" fontId="29" fillId="0" borderId="12" xfId="0" applyFont="1" applyBorder="1" applyAlignment="1">
      <alignment horizontal="left"/>
    </xf>
    <xf numFmtId="164" fontId="29" fillId="0" borderId="12" xfId="0" applyNumberFormat="1" applyFont="1" applyBorder="1" applyAlignment="1">
      <alignment horizontal="center"/>
    </xf>
    <xf numFmtId="0" fontId="29" fillId="0" borderId="14" xfId="0" applyFont="1" applyBorder="1" applyAlignment="1">
      <alignment horizontal="left"/>
    </xf>
    <xf numFmtId="164" fontId="29" fillId="0" borderId="14" xfId="0" applyNumberFormat="1" applyFont="1" applyBorder="1" applyAlignment="1">
      <alignment horizontal="center"/>
    </xf>
    <xf numFmtId="164" fontId="30" fillId="0" borderId="14" xfId="1" applyFont="1" applyFill="1" applyBorder="1"/>
    <xf numFmtId="164" fontId="29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29" fillId="0" borderId="0" xfId="1" applyFont="1" applyBorder="1" applyAlignment="1">
      <alignment horizontal="right"/>
    </xf>
    <xf numFmtId="2" fontId="29" fillId="0" borderId="0" xfId="0" applyNumberFormat="1" applyFont="1" applyAlignment="1">
      <alignment horizontal="right"/>
    </xf>
    <xf numFmtId="164" fontId="29" fillId="0" borderId="0" xfId="1" applyFont="1" applyBorder="1"/>
    <xf numFmtId="0" fontId="40" fillId="0" borderId="0" xfId="0" applyFont="1"/>
    <xf numFmtId="164" fontId="40" fillId="0" borderId="0" xfId="1" applyFont="1"/>
    <xf numFmtId="0" fontId="40" fillId="0" borderId="0" xfId="0" applyFont="1" applyAlignment="1">
      <alignment horizontal="left"/>
    </xf>
    <xf numFmtId="165" fontId="38" fillId="0" borderId="0" xfId="0" applyNumberFormat="1" applyFont="1" applyAlignment="1">
      <alignment horizontal="left"/>
    </xf>
    <xf numFmtId="164" fontId="38" fillId="0" borderId="0" xfId="1" applyFont="1" applyFill="1" applyAlignment="1">
      <alignment horizontal="left"/>
    </xf>
    <xf numFmtId="164" fontId="1" fillId="0" borderId="0" xfId="1" applyFont="1"/>
    <xf numFmtId="165" fontId="40" fillId="0" borderId="0" xfId="0" applyNumberFormat="1" applyFont="1" applyAlignment="1">
      <alignment horizontal="left"/>
    </xf>
    <xf numFmtId="164" fontId="40" fillId="0" borderId="0" xfId="1" applyFont="1" applyFill="1" applyAlignment="1">
      <alignment horizontal="left"/>
    </xf>
    <xf numFmtId="164" fontId="41" fillId="0" borderId="0" xfId="1" applyFont="1"/>
    <xf numFmtId="0" fontId="9" fillId="2" borderId="32" xfId="0" applyFont="1" applyFill="1" applyBorder="1" applyAlignment="1">
      <alignment horizontal="center" vertical="center"/>
    </xf>
    <xf numFmtId="2" fontId="11" fillId="2" borderId="36" xfId="0" applyNumberFormat="1" applyFont="1" applyFill="1" applyBorder="1" applyAlignment="1">
      <alignment horizontal="center" vertical="center"/>
    </xf>
    <xf numFmtId="0" fontId="29" fillId="6" borderId="0" xfId="0" applyFont="1" applyFill="1"/>
    <xf numFmtId="0" fontId="5" fillId="0" borderId="21" xfId="0" applyFont="1" applyBorder="1" applyAlignment="1">
      <alignment horizontal="right" vertical="center" wrapText="1"/>
    </xf>
    <xf numFmtId="0" fontId="33" fillId="6" borderId="0" xfId="0" applyFont="1" applyFill="1" applyAlignment="1">
      <alignment horizontal="center"/>
    </xf>
    <xf numFmtId="164" fontId="28" fillId="6" borderId="0" xfId="0" applyNumberFormat="1" applyFont="1" applyFill="1" applyAlignment="1">
      <alignment horizontal="center"/>
    </xf>
    <xf numFmtId="0" fontId="28" fillId="6" borderId="0" xfId="0" applyFont="1" applyFill="1" applyAlignment="1">
      <alignment horizontal="left"/>
    </xf>
    <xf numFmtId="164" fontId="28" fillId="6" borderId="0" xfId="1" applyFont="1" applyFill="1"/>
    <xf numFmtId="165" fontId="30" fillId="0" borderId="0" xfId="0" applyNumberFormat="1" applyFont="1" applyAlignment="1">
      <alignment horizontal="left"/>
    </xf>
    <xf numFmtId="164" fontId="17" fillId="0" borderId="0" xfId="1" applyFont="1" applyAlignment="1">
      <alignment horizontal="center"/>
    </xf>
    <xf numFmtId="164" fontId="30" fillId="0" borderId="0" xfId="1" applyFont="1" applyFill="1" applyBorder="1"/>
    <xf numFmtId="164" fontId="17" fillId="0" borderId="0" xfId="1" applyFont="1"/>
    <xf numFmtId="0" fontId="30" fillId="0" borderId="0" xfId="0" applyFont="1" applyAlignment="1">
      <alignment wrapText="1"/>
    </xf>
    <xf numFmtId="0" fontId="30" fillId="8" borderId="0" xfId="0" applyFont="1" applyFill="1"/>
    <xf numFmtId="164" fontId="30" fillId="8" borderId="0" xfId="0" applyNumberFormat="1" applyFont="1" applyFill="1"/>
    <xf numFmtId="164" fontId="30" fillId="0" borderId="0" xfId="0" applyNumberFormat="1" applyFont="1"/>
    <xf numFmtId="164" fontId="29" fillId="9" borderId="0" xfId="0" applyNumberFormat="1" applyFont="1" applyFill="1" applyAlignment="1">
      <alignment horizontal="center" vertical="center"/>
    </xf>
    <xf numFmtId="164" fontId="32" fillId="0" borderId="0" xfId="1" applyFont="1" applyFill="1" applyBorder="1" applyAlignment="1">
      <alignment horizontal="right"/>
    </xf>
    <xf numFmtId="0" fontId="18" fillId="0" borderId="0" xfId="0" applyFont="1"/>
    <xf numFmtId="0" fontId="33" fillId="7" borderId="41" xfId="0" applyFont="1" applyFill="1" applyBorder="1" applyAlignment="1">
      <alignment horizontal="center"/>
    </xf>
    <xf numFmtId="164" fontId="33" fillId="7" borderId="12" xfId="1" applyFont="1" applyFill="1" applyBorder="1"/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1" fontId="8" fillId="0" borderId="17" xfId="1" applyNumberFormat="1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/>
    </xf>
    <xf numFmtId="164" fontId="34" fillId="9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29" fillId="8" borderId="0" xfId="0" applyFont="1" applyFill="1"/>
    <xf numFmtId="0" fontId="29" fillId="0" borderId="0" xfId="0" applyFont="1" applyAlignment="1">
      <alignment horizontal="left" vertical="top"/>
    </xf>
    <xf numFmtId="0" fontId="42" fillId="0" borderId="0" xfId="0" applyFont="1"/>
    <xf numFmtId="0" fontId="29" fillId="2" borderId="0" xfId="0" applyFont="1" applyFill="1"/>
    <xf numFmtId="2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left" vertical="center" wrapText="1"/>
    </xf>
    <xf numFmtId="0" fontId="34" fillId="9" borderId="0" xfId="0" applyFont="1" applyFill="1" applyAlignment="1">
      <alignment horizontal="center" vertical="center" wrapText="1"/>
    </xf>
    <xf numFmtId="164" fontId="30" fillId="0" borderId="0" xfId="1" applyFont="1" applyBorder="1" applyAlignment="1">
      <alignment horizontal="center"/>
    </xf>
    <xf numFmtId="164" fontId="30" fillId="0" borderId="0" xfId="1" applyFont="1" applyBorder="1"/>
    <xf numFmtId="165" fontId="30" fillId="0" borderId="0" xfId="0" applyNumberFormat="1" applyFont="1"/>
    <xf numFmtId="164" fontId="17" fillId="0" borderId="0" xfId="1" applyFont="1" applyBorder="1" applyAlignment="1">
      <alignment horizontal="center"/>
    </xf>
    <xf numFmtId="164" fontId="17" fillId="0" borderId="0" xfId="1" applyFont="1" applyBorder="1"/>
    <xf numFmtId="0" fontId="13" fillId="0" borderId="0" xfId="1" applyNumberFormat="1" applyFont="1" applyFill="1" applyAlignment="1">
      <alignment horizontal="left"/>
    </xf>
    <xf numFmtId="0" fontId="37" fillId="0" borderId="0" xfId="0" applyFont="1" applyAlignment="1">
      <alignment horizontal="center"/>
    </xf>
    <xf numFmtId="164" fontId="30" fillId="0" borderId="0" xfId="1" quotePrefix="1" applyFont="1" applyFill="1"/>
    <xf numFmtId="164" fontId="32" fillId="7" borderId="0" xfId="1" applyFont="1" applyFill="1" applyAlignment="1">
      <alignment horizontal="center"/>
    </xf>
    <xf numFmtId="164" fontId="32" fillId="0" borderId="0" xfId="1" applyFont="1" applyAlignment="1">
      <alignment horizontal="center"/>
    </xf>
    <xf numFmtId="164" fontId="37" fillId="0" borderId="0" xfId="1" applyFont="1"/>
    <xf numFmtId="164" fontId="30" fillId="7" borderId="0" xfId="1" applyFont="1" applyFill="1" applyAlignment="1">
      <alignment horizontal="left"/>
    </xf>
    <xf numFmtId="0" fontId="32" fillId="7" borderId="12" xfId="0" applyFont="1" applyFill="1" applyBorder="1" applyAlignment="1">
      <alignment horizontal="center"/>
    </xf>
    <xf numFmtId="0" fontId="32" fillId="7" borderId="0" xfId="0" applyFont="1" applyFill="1"/>
    <xf numFmtId="0" fontId="49" fillId="0" borderId="0" xfId="0" applyFont="1"/>
    <xf numFmtId="0" fontId="30" fillId="7" borderId="0" xfId="0" applyFont="1" applyFill="1" applyAlignment="1">
      <alignment horizontal="left"/>
    </xf>
    <xf numFmtId="0" fontId="30" fillId="0" borderId="14" xfId="0" applyFont="1" applyBorder="1"/>
    <xf numFmtId="0" fontId="32" fillId="7" borderId="12" xfId="0" applyFont="1" applyFill="1" applyBorder="1"/>
    <xf numFmtId="164" fontId="29" fillId="8" borderId="0" xfId="0" applyNumberFormat="1" applyFont="1" applyFill="1"/>
    <xf numFmtId="164" fontId="32" fillId="0" borderId="0" xfId="1" applyFont="1" applyFill="1" applyAlignment="1">
      <alignment horizontal="center"/>
    </xf>
    <xf numFmtId="0" fontId="42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164" fontId="29" fillId="0" borderId="0" xfId="1" applyFont="1" applyFill="1" applyAlignment="1">
      <alignment horizontal="left"/>
    </xf>
    <xf numFmtId="0" fontId="4" fillId="0" borderId="0" xfId="0" applyFont="1" applyAlignment="1">
      <alignment horizontal="center"/>
    </xf>
    <xf numFmtId="0" fontId="35" fillId="7" borderId="0" xfId="0" applyFont="1" applyFill="1" applyAlignment="1">
      <alignment horizontal="center"/>
    </xf>
    <xf numFmtId="165" fontId="52" fillId="0" borderId="0" xfId="0" applyNumberFormat="1" applyFont="1" applyAlignment="1">
      <alignment horizontal="left" vertical="center"/>
    </xf>
    <xf numFmtId="0" fontId="29" fillId="3" borderId="0" xfId="0" applyFont="1" applyFill="1" applyAlignment="1">
      <alignment horizontal="left" vertical="top" wrapText="1"/>
    </xf>
    <xf numFmtId="0" fontId="29" fillId="3" borderId="0" xfId="0" applyFont="1" applyFill="1" applyAlignment="1">
      <alignment horizontal="left" vertical="center"/>
    </xf>
    <xf numFmtId="0" fontId="29" fillId="3" borderId="0" xfId="0" applyFont="1" applyFill="1"/>
    <xf numFmtId="0" fontId="42" fillId="0" borderId="0" xfId="0" applyFont="1" applyAlignment="1">
      <alignment horizontal="left" vertical="top" wrapText="1"/>
    </xf>
    <xf numFmtId="0" fontId="34" fillId="0" borderId="0" xfId="0" applyFont="1"/>
    <xf numFmtId="0" fontId="32" fillId="7" borderId="0" xfId="0" applyFont="1" applyFill="1" applyAlignment="1">
      <alignment horizontal="center" vertical="center"/>
    </xf>
    <xf numFmtId="164" fontId="30" fillId="9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1" fontId="30" fillId="0" borderId="0" xfId="0" applyNumberFormat="1" applyFont="1" applyAlignment="1">
      <alignment horizontal="center"/>
    </xf>
    <xf numFmtId="0" fontId="32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2" fillId="9" borderId="0" xfId="0" applyFont="1" applyFill="1" applyAlignment="1">
      <alignment horizontal="center" wrapText="1"/>
    </xf>
    <xf numFmtId="166" fontId="30" fillId="9" borderId="0" xfId="0" applyNumberFormat="1" applyFont="1" applyFill="1" applyAlignment="1">
      <alignment horizontal="right"/>
    </xf>
    <xf numFmtId="165" fontId="32" fillId="7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2" fontId="30" fillId="0" borderId="0" xfId="0" applyNumberFormat="1" applyFont="1" applyAlignment="1">
      <alignment horizontal="right"/>
    </xf>
    <xf numFmtId="0" fontId="32" fillId="9" borderId="0" xfId="0" applyFont="1" applyFill="1" applyAlignment="1">
      <alignment horizontal="center" vertical="center"/>
    </xf>
    <xf numFmtId="164" fontId="32" fillId="7" borderId="0" xfId="1" applyFont="1" applyFill="1" applyBorder="1" applyAlignment="1">
      <alignment horizontal="center" vertical="center" wrapText="1"/>
    </xf>
    <xf numFmtId="2" fontId="30" fillId="2" borderId="0" xfId="0" applyNumberFormat="1" applyFont="1" applyFill="1" applyAlignment="1">
      <alignment horizontal="center"/>
    </xf>
    <xf numFmtId="166" fontId="30" fillId="9" borderId="0" xfId="0" applyNumberFormat="1" applyFont="1" applyFill="1" applyAlignment="1">
      <alignment horizontal="center"/>
    </xf>
    <xf numFmtId="0" fontId="32" fillId="7" borderId="0" xfId="0" applyFont="1" applyFill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30" fillId="0" borderId="0" xfId="0" quotePrefix="1" applyFont="1" applyAlignment="1">
      <alignment horizontal="center" vertical="center"/>
    </xf>
    <xf numFmtId="0" fontId="30" fillId="9" borderId="0" xfId="0" applyFont="1" applyFill="1" applyAlignment="1">
      <alignment horizontal="center"/>
    </xf>
    <xf numFmtId="164" fontId="30" fillId="7" borderId="0" xfId="1" applyFont="1" applyFill="1" applyBorder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/>
    </xf>
    <xf numFmtId="164" fontId="30" fillId="0" borderId="0" xfId="1" applyFont="1" applyFill="1" applyBorder="1" applyAlignment="1">
      <alignment horizontal="right"/>
    </xf>
    <xf numFmtId="164" fontId="30" fillId="0" borderId="0" xfId="0" applyNumberFormat="1" applyFont="1" applyAlignment="1">
      <alignment horizontal="right"/>
    </xf>
    <xf numFmtId="164" fontId="32" fillId="9" borderId="0" xfId="0" applyNumberFormat="1" applyFont="1" applyFill="1" applyAlignment="1">
      <alignment horizontal="center" vertical="center" wrapText="1"/>
    </xf>
    <xf numFmtId="164" fontId="30" fillId="0" borderId="0" xfId="1" applyFont="1" applyFill="1" applyBorder="1" applyAlignment="1">
      <alignment horizontal="left"/>
    </xf>
    <xf numFmtId="0" fontId="42" fillId="0" borderId="0" xfId="0" applyFont="1" applyAlignment="1">
      <alignment horizontal="left" vertical="center" wrapText="1"/>
    </xf>
    <xf numFmtId="164" fontId="18" fillId="10" borderId="0" xfId="0" applyNumberFormat="1" applyFont="1" applyFill="1" applyAlignment="1">
      <alignment horizontal="center" vertical="center"/>
    </xf>
    <xf numFmtId="0" fontId="32" fillId="9" borderId="0" xfId="0" applyFont="1" applyFill="1" applyAlignment="1">
      <alignment horizontal="left" vertical="center"/>
    </xf>
    <xf numFmtId="165" fontId="29" fillId="0" borderId="0" xfId="0" applyNumberFormat="1" applyFont="1" applyAlignment="1">
      <alignment horizontal="left"/>
    </xf>
    <xf numFmtId="164" fontId="29" fillId="9" borderId="0" xfId="0" applyNumberFormat="1" applyFont="1" applyFill="1" applyAlignment="1">
      <alignment horizontal="left" vertical="center"/>
    </xf>
    <xf numFmtId="1" fontId="29" fillId="0" borderId="0" xfId="0" applyNumberFormat="1" applyFont="1" applyAlignment="1">
      <alignment horizontal="left"/>
    </xf>
    <xf numFmtId="0" fontId="34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4" fillId="0" borderId="0" xfId="0" applyFont="1" applyAlignment="1">
      <alignment horizontal="left" vertical="center" wrapText="1"/>
    </xf>
    <xf numFmtId="0" fontId="34" fillId="9" borderId="0" xfId="0" applyFont="1" applyFill="1" applyAlignment="1">
      <alignment horizontal="left" wrapText="1"/>
    </xf>
    <xf numFmtId="166" fontId="29" fillId="9" borderId="0" xfId="0" applyNumberFormat="1" applyFont="1" applyFill="1" applyAlignment="1">
      <alignment horizontal="left"/>
    </xf>
    <xf numFmtId="165" fontId="1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vertical="center" wrapText="1"/>
    </xf>
    <xf numFmtId="164" fontId="17" fillId="0" borderId="0" xfId="1" applyFont="1" applyFill="1"/>
    <xf numFmtId="0" fontId="33" fillId="0" borderId="41" xfId="0" applyFont="1" applyBorder="1" applyAlignment="1">
      <alignment horizontal="center"/>
    </xf>
    <xf numFmtId="164" fontId="33" fillId="0" borderId="12" xfId="1" applyFont="1" applyFill="1" applyBorder="1"/>
    <xf numFmtId="0" fontId="32" fillId="0" borderId="12" xfId="0" applyFont="1" applyBorder="1" applyAlignment="1">
      <alignment horizontal="center"/>
    </xf>
    <xf numFmtId="0" fontId="32" fillId="0" borderId="12" xfId="0" applyFont="1" applyBorder="1"/>
    <xf numFmtId="0" fontId="43" fillId="0" borderId="0" xfId="0" applyFont="1"/>
    <xf numFmtId="164" fontId="43" fillId="0" borderId="0" xfId="0" applyNumberFormat="1" applyFont="1"/>
    <xf numFmtId="0" fontId="47" fillId="0" borderId="0" xfId="0" applyFont="1" applyAlignment="1">
      <alignment horizontal="center" wrapText="1"/>
    </xf>
    <xf numFmtId="164" fontId="48" fillId="0" borderId="0" xfId="0" applyNumberFormat="1" applyFont="1"/>
    <xf numFmtId="0" fontId="48" fillId="0" borderId="0" xfId="0" applyFont="1" applyAlignment="1">
      <alignment horizontal="center" wrapText="1"/>
    </xf>
    <xf numFmtId="164" fontId="32" fillId="0" borderId="0" xfId="1" applyFont="1" applyFill="1"/>
    <xf numFmtId="0" fontId="44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164" fontId="30" fillId="0" borderId="0" xfId="1" quotePrefix="1" applyFont="1" applyFill="1" applyBorder="1" applyAlignment="1">
      <alignment horizontal="right"/>
    </xf>
    <xf numFmtId="0" fontId="29" fillId="6" borderId="0" xfId="0" applyFont="1" applyFill="1" applyAlignment="1">
      <alignment horizontal="left" vertical="center" wrapText="1"/>
    </xf>
    <xf numFmtId="164" fontId="29" fillId="0" borderId="0" xfId="0" applyNumberFormat="1" applyFont="1"/>
    <xf numFmtId="0" fontId="29" fillId="0" borderId="0" xfId="0" applyFont="1" applyAlignment="1">
      <alignment horizontal="center" vertical="center" wrapText="1"/>
    </xf>
    <xf numFmtId="1" fontId="30" fillId="0" borderId="0" xfId="0" applyNumberFormat="1" applyFont="1" applyAlignment="1">
      <alignment horizontal="left"/>
    </xf>
    <xf numFmtId="164" fontId="30" fillId="0" borderId="0" xfId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/>
    </xf>
    <xf numFmtId="1" fontId="30" fillId="0" borderId="0" xfId="1" applyNumberFormat="1" applyFont="1" applyFill="1" applyBorder="1" applyAlignment="1">
      <alignment horizontal="center"/>
    </xf>
    <xf numFmtId="166" fontId="30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164" fontId="34" fillId="5" borderId="0" xfId="1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 wrapText="1"/>
    </xf>
    <xf numFmtId="164" fontId="34" fillId="5" borderId="0" xfId="1" applyFont="1" applyFill="1" applyBorder="1" applyAlignment="1">
      <alignment horizontal="center" vertical="center" wrapText="1"/>
    </xf>
    <xf numFmtId="164" fontId="29" fillId="2" borderId="0" xfId="1" applyFont="1" applyFill="1" applyBorder="1" applyAlignment="1">
      <alignment horizontal="right"/>
    </xf>
    <xf numFmtId="165" fontId="30" fillId="0" borderId="0" xfId="0" applyNumberFormat="1" applyFont="1" applyAlignment="1">
      <alignment horizontal="center" vertical="center"/>
    </xf>
    <xf numFmtId="164" fontId="30" fillId="2" borderId="0" xfId="1" applyFont="1" applyFill="1" applyBorder="1" applyAlignment="1">
      <alignment horizontal="right"/>
    </xf>
    <xf numFmtId="0" fontId="34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164" fontId="29" fillId="4" borderId="0" xfId="1" applyFont="1" applyFill="1" applyBorder="1" applyAlignment="1">
      <alignment horizontal="center" vertical="center"/>
    </xf>
    <xf numFmtId="164" fontId="29" fillId="0" borderId="0" xfId="1" applyFont="1" applyFill="1" applyBorder="1" applyAlignment="1">
      <alignment horizontal="right"/>
    </xf>
    <xf numFmtId="164" fontId="29" fillId="0" borderId="0" xfId="1" applyFont="1" applyFill="1" applyBorder="1"/>
    <xf numFmtId="164" fontId="30" fillId="0" borderId="0" xfId="1" applyFont="1" applyBorder="1" applyAlignment="1">
      <alignment horizontal="right"/>
    </xf>
    <xf numFmtId="2" fontId="31" fillId="0" borderId="0" xfId="0" applyNumberFormat="1" applyFont="1" applyAlignment="1">
      <alignment horizontal="right"/>
    </xf>
    <xf numFmtId="0" fontId="31" fillId="0" borderId="0" xfId="0" applyFont="1" applyAlignment="1">
      <alignment horizontal="center" vertical="center"/>
    </xf>
    <xf numFmtId="164" fontId="31" fillId="0" borderId="0" xfId="1" applyFont="1" applyFill="1" applyBorder="1" applyAlignment="1">
      <alignment horizontal="right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2" fontId="29" fillId="2" borderId="0" xfId="0" applyNumberFormat="1" applyFont="1" applyFill="1" applyAlignment="1">
      <alignment horizontal="center" vertical="center"/>
    </xf>
    <xf numFmtId="2" fontId="29" fillId="2" borderId="0" xfId="0" applyNumberFormat="1" applyFont="1" applyFill="1" applyAlignment="1">
      <alignment horizontal="right"/>
    </xf>
    <xf numFmtId="164" fontId="31" fillId="0" borderId="0" xfId="1" applyFont="1" applyFill="1" applyBorder="1"/>
    <xf numFmtId="0" fontId="30" fillId="6" borderId="0" xfId="0" applyFont="1" applyFill="1" applyAlignment="1">
      <alignment wrapText="1"/>
    </xf>
    <xf numFmtId="0" fontId="30" fillId="6" borderId="0" xfId="0" applyFont="1" applyFill="1" applyAlignment="1">
      <alignment horizontal="left" vertical="center"/>
    </xf>
    <xf numFmtId="0" fontId="31" fillId="0" borderId="0" xfId="0" applyFont="1" applyAlignment="1">
      <alignment wrapText="1"/>
    </xf>
    <xf numFmtId="2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right"/>
    </xf>
    <xf numFmtId="164" fontId="29" fillId="0" borderId="0" xfId="1" applyFont="1" applyBorder="1" applyAlignment="1">
      <alignment horizontal="center" vertical="center" wrapText="1"/>
    </xf>
    <xf numFmtId="2" fontId="29" fillId="0" borderId="0" xfId="0" applyNumberFormat="1" applyFont="1" applyAlignment="1">
      <alignment horizontal="center" vertical="center"/>
    </xf>
    <xf numFmtId="0" fontId="34" fillId="4" borderId="0" xfId="0" applyFont="1" applyFill="1" applyAlignment="1">
      <alignment horizontal="center" wrapText="1"/>
    </xf>
    <xf numFmtId="0" fontId="30" fillId="4" borderId="0" xfId="0" applyFont="1" applyFill="1" applyAlignment="1">
      <alignment horizontal="center" vertical="center"/>
    </xf>
    <xf numFmtId="164" fontId="29" fillId="4" borderId="0" xfId="1" applyFont="1" applyFill="1" applyBorder="1" applyAlignment="1">
      <alignment horizontal="right"/>
    </xf>
    <xf numFmtId="2" fontId="29" fillId="4" borderId="0" xfId="0" applyNumberFormat="1" applyFont="1" applyFill="1" applyAlignment="1">
      <alignment horizontal="right"/>
    </xf>
    <xf numFmtId="164" fontId="29" fillId="4" borderId="0" xfId="1" applyFont="1" applyFill="1" applyBorder="1"/>
    <xf numFmtId="0" fontId="62" fillId="0" borderId="0" xfId="0" applyFont="1"/>
    <xf numFmtId="167" fontId="62" fillId="0" borderId="0" xfId="0" applyNumberFormat="1" applyFont="1"/>
    <xf numFmtId="0" fontId="34" fillId="12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164" fontId="29" fillId="12" borderId="0" xfId="1" applyFont="1" applyFill="1" applyBorder="1" applyAlignment="1">
      <alignment horizontal="right"/>
    </xf>
    <xf numFmtId="2" fontId="29" fillId="12" borderId="0" xfId="0" applyNumberFormat="1" applyFont="1" applyFill="1" applyAlignment="1">
      <alignment horizontal="right"/>
    </xf>
    <xf numFmtId="164" fontId="34" fillId="12" borderId="0" xfId="1" applyFont="1" applyFill="1" applyBorder="1" applyAlignment="1">
      <alignment horizontal="center" vertical="center"/>
    </xf>
    <xf numFmtId="0" fontId="34" fillId="12" borderId="0" xfId="0" applyFont="1" applyFill="1" applyAlignment="1">
      <alignment horizontal="center" vertical="center" wrapText="1"/>
    </xf>
    <xf numFmtId="164" fontId="34" fillId="12" borderId="0" xfId="1" applyFont="1" applyFill="1" applyBorder="1" applyAlignment="1">
      <alignment horizontal="center" vertical="center" wrapText="1"/>
    </xf>
    <xf numFmtId="165" fontId="30" fillId="12" borderId="0" xfId="0" applyNumberFormat="1" applyFont="1" applyFill="1" applyAlignment="1">
      <alignment horizontal="center" vertical="center"/>
    </xf>
    <xf numFmtId="164" fontId="30" fillId="12" borderId="0" xfId="1" applyFont="1" applyFill="1" applyBorder="1" applyAlignment="1">
      <alignment horizontal="right"/>
    </xf>
    <xf numFmtId="2" fontId="30" fillId="12" borderId="0" xfId="0" applyNumberFormat="1" applyFont="1" applyFill="1" applyAlignment="1">
      <alignment horizontal="right"/>
    </xf>
    <xf numFmtId="164" fontId="29" fillId="12" borderId="0" xfId="1" applyFont="1" applyFill="1" applyBorder="1"/>
    <xf numFmtId="0" fontId="32" fillId="12" borderId="0" xfId="0" applyFont="1" applyFill="1" applyAlignment="1">
      <alignment horizontal="center" wrapText="1"/>
    </xf>
    <xf numFmtId="164" fontId="30" fillId="12" borderId="0" xfId="1" applyFont="1" applyFill="1" applyBorder="1"/>
    <xf numFmtId="0" fontId="30" fillId="12" borderId="0" xfId="0" applyFont="1" applyFill="1"/>
    <xf numFmtId="167" fontId="23" fillId="0" borderId="0" xfId="0" applyNumberFormat="1" applyFont="1"/>
    <xf numFmtId="167" fontId="17" fillId="0" borderId="0" xfId="0" applyNumberFormat="1" applyFont="1"/>
    <xf numFmtId="167" fontId="2" fillId="0" borderId="0" xfId="0" applyNumberFormat="1" applyFont="1"/>
    <xf numFmtId="167" fontId="65" fillId="0" borderId="0" xfId="0" applyNumberFormat="1" applyFont="1"/>
    <xf numFmtId="0" fontId="65" fillId="0" borderId="0" xfId="0" applyFont="1"/>
    <xf numFmtId="0" fontId="31" fillId="0" borderId="0" xfId="0" applyFont="1" applyAlignment="1">
      <alignment horizontal="left" wrapText="1"/>
    </xf>
    <xf numFmtId="0" fontId="66" fillId="0" borderId="0" xfId="0" applyFont="1"/>
    <xf numFmtId="167" fontId="28" fillId="0" borderId="0" xfId="0" applyNumberFormat="1" applyFont="1"/>
    <xf numFmtId="0" fontId="69" fillId="0" borderId="0" xfId="0" applyFont="1"/>
    <xf numFmtId="164" fontId="34" fillId="0" borderId="0" xfId="1" applyFont="1" applyFill="1" applyBorder="1"/>
    <xf numFmtId="164" fontId="69" fillId="0" borderId="0" xfId="1" applyFont="1" applyFill="1" applyBorder="1" applyAlignment="1"/>
    <xf numFmtId="0" fontId="60" fillId="0" borderId="0" xfId="0" applyFont="1" applyAlignment="1">
      <alignment vertical="center"/>
    </xf>
    <xf numFmtId="0" fontId="23" fillId="0" borderId="0" xfId="0" applyFont="1"/>
    <xf numFmtId="0" fontId="61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164" fontId="63" fillId="0" borderId="0" xfId="0" applyNumberFormat="1" applyFont="1"/>
    <xf numFmtId="164" fontId="68" fillId="0" borderId="0" xfId="0" applyNumberFormat="1" applyFont="1"/>
    <xf numFmtId="164" fontId="66" fillId="0" borderId="0" xfId="0" applyNumberFormat="1" applyFont="1"/>
    <xf numFmtId="0" fontId="67" fillId="0" borderId="0" xfId="0" applyFont="1"/>
    <xf numFmtId="167" fontId="69" fillId="0" borderId="0" xfId="0" applyNumberFormat="1" applyFont="1"/>
    <xf numFmtId="0" fontId="70" fillId="0" borderId="0" xfId="0" applyFont="1"/>
    <xf numFmtId="0" fontId="72" fillId="0" borderId="0" xfId="0" applyFont="1" applyAlignment="1">
      <alignment vertical="center"/>
    </xf>
    <xf numFmtId="167" fontId="60" fillId="0" borderId="0" xfId="0" applyNumberFormat="1" applyFont="1"/>
    <xf numFmtId="0" fontId="60" fillId="0" borderId="0" xfId="0" applyFont="1"/>
    <xf numFmtId="0" fontId="64" fillId="0" borderId="0" xfId="0" applyFont="1"/>
    <xf numFmtId="0" fontId="73" fillId="0" borderId="22" xfId="1" applyNumberFormat="1" applyFont="1" applyFill="1" applyBorder="1" applyAlignment="1">
      <alignment horizontal="center" vertical="center" wrapText="1"/>
    </xf>
    <xf numFmtId="1" fontId="73" fillId="0" borderId="22" xfId="0" applyNumberFormat="1" applyFont="1" applyBorder="1" applyAlignment="1">
      <alignment horizontal="center" vertical="center" wrapText="1"/>
    </xf>
    <xf numFmtId="0" fontId="73" fillId="0" borderId="23" xfId="1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 vertical="center" wrapText="1"/>
    </xf>
    <xf numFmtId="2" fontId="30" fillId="0" borderId="0" xfId="0" applyNumberFormat="1" applyFont="1" applyAlignment="1">
      <alignment horizontal="center" vertical="center"/>
    </xf>
    <xf numFmtId="0" fontId="30" fillId="8" borderId="0" xfId="0" applyFont="1" applyFill="1" applyAlignment="1">
      <alignment vertical="center"/>
    </xf>
    <xf numFmtId="164" fontId="30" fillId="8" borderId="0" xfId="0" applyNumberFormat="1" applyFont="1" applyFill="1" applyAlignment="1">
      <alignment vertical="center"/>
    </xf>
    <xf numFmtId="167" fontId="74" fillId="0" borderId="0" xfId="0" applyNumberFormat="1" applyFont="1"/>
    <xf numFmtId="0" fontId="30" fillId="6" borderId="0" xfId="0" applyFont="1" applyFill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165" fontId="52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71" fillId="0" borderId="0" xfId="0" applyNumberFormat="1" applyFont="1"/>
    <xf numFmtId="164" fontId="0" fillId="0" borderId="0" xfId="0" applyNumberFormat="1"/>
    <xf numFmtId="0" fontId="31" fillId="0" borderId="8" xfId="0" applyFont="1" applyBorder="1"/>
    <xf numFmtId="164" fontId="32" fillId="6" borderId="0" xfId="1" applyFont="1" applyFill="1"/>
    <xf numFmtId="0" fontId="34" fillId="6" borderId="0" xfId="0" applyFont="1" applyFill="1"/>
    <xf numFmtId="0" fontId="75" fillId="0" borderId="0" xfId="0" applyFont="1"/>
    <xf numFmtId="0" fontId="75" fillId="6" borderId="0" xfId="0" applyFont="1" applyFill="1"/>
    <xf numFmtId="0" fontId="32" fillId="0" borderId="0" xfId="0" applyFont="1" applyAlignment="1">
      <alignment horizontal="left"/>
    </xf>
    <xf numFmtId="0" fontId="29" fillId="6" borderId="0" xfId="0" applyFont="1" applyFill="1" applyAlignment="1">
      <alignment horizontal="left" wrapText="1"/>
    </xf>
    <xf numFmtId="0" fontId="32" fillId="6" borderId="0" xfId="0" applyFont="1" applyFill="1" applyAlignment="1">
      <alignment horizontal="left" wrapText="1"/>
    </xf>
    <xf numFmtId="0" fontId="60" fillId="0" borderId="0" xfId="0" applyFont="1" applyAlignment="1">
      <alignment horizontal="center" vertical="center" wrapText="1"/>
    </xf>
    <xf numFmtId="164" fontId="58" fillId="0" borderId="22" xfId="1" applyFont="1" applyFill="1" applyBorder="1" applyAlignment="1">
      <alignment horizontal="center" vertical="center" wrapText="1"/>
    </xf>
    <xf numFmtId="1" fontId="58" fillId="0" borderId="22" xfId="0" applyNumberFormat="1" applyFont="1" applyBorder="1" applyAlignment="1">
      <alignment horizontal="center" vertical="center" wrapText="1"/>
    </xf>
    <xf numFmtId="164" fontId="58" fillId="0" borderId="23" xfId="1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left" vertical="center" wrapText="1"/>
    </xf>
    <xf numFmtId="0" fontId="34" fillId="3" borderId="0" xfId="0" applyFont="1" applyFill="1"/>
    <xf numFmtId="0" fontId="30" fillId="3" borderId="0" xfId="0" applyFont="1" applyFill="1"/>
    <xf numFmtId="0" fontId="30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30" fillId="0" borderId="13" xfId="0" applyFont="1" applyBorder="1" applyAlignment="1">
      <alignment horizontal="left"/>
    </xf>
    <xf numFmtId="0" fontId="32" fillId="6" borderId="0" xfId="0" applyFont="1" applyFill="1" applyAlignment="1">
      <alignment horizontal="left"/>
    </xf>
    <xf numFmtId="0" fontId="33" fillId="0" borderId="0" xfId="0" applyFont="1"/>
    <xf numFmtId="164" fontId="34" fillId="0" borderId="0" xfId="1" applyFont="1" applyFill="1"/>
    <xf numFmtId="167" fontId="32" fillId="0" borderId="0" xfId="0" applyNumberFormat="1" applyFont="1"/>
    <xf numFmtId="167" fontId="33" fillId="0" borderId="0" xfId="0" applyNumberFormat="1" applyFont="1"/>
    <xf numFmtId="164" fontId="32" fillId="0" borderId="0" xfId="0" applyNumberFormat="1" applyFont="1"/>
    <xf numFmtId="0" fontId="34" fillId="6" borderId="0" xfId="0" applyFont="1" applyFill="1" applyAlignment="1">
      <alignment horizontal="left"/>
    </xf>
    <xf numFmtId="0" fontId="39" fillId="0" borderId="9" xfId="0" applyFont="1" applyBorder="1" applyAlignment="1">
      <alignment horizontal="center"/>
    </xf>
    <xf numFmtId="164" fontId="39" fillId="0" borderId="9" xfId="0" applyNumberFormat="1" applyFont="1" applyBorder="1"/>
    <xf numFmtId="0" fontId="39" fillId="0" borderId="9" xfId="0" applyFont="1" applyBorder="1"/>
    <xf numFmtId="164" fontId="29" fillId="0" borderId="42" xfId="0" applyNumberFormat="1" applyFont="1" applyBorder="1"/>
    <xf numFmtId="164" fontId="79" fillId="0" borderId="0" xfId="0" applyNumberFormat="1" applyFont="1"/>
    <xf numFmtId="49" fontId="79" fillId="0" borderId="0" xfId="0" applyNumberFormat="1" applyFont="1" applyAlignment="1">
      <alignment vertical="center"/>
    </xf>
    <xf numFmtId="0" fontId="80" fillId="0" borderId="0" xfId="0" applyFont="1"/>
    <xf numFmtId="0" fontId="79" fillId="0" borderId="0" xfId="0" applyFont="1" applyAlignment="1">
      <alignment vertical="center"/>
    </xf>
    <xf numFmtId="168" fontId="79" fillId="0" borderId="0" xfId="0" applyNumberFormat="1" applyFont="1"/>
    <xf numFmtId="168" fontId="79" fillId="3" borderId="0" xfId="0" applyNumberFormat="1" applyFont="1" applyFill="1"/>
    <xf numFmtId="167" fontId="79" fillId="0" borderId="0" xfId="0" applyNumberFormat="1" applyFont="1"/>
    <xf numFmtId="0" fontId="34" fillId="0" borderId="0" xfId="0" applyFont="1" applyAlignment="1">
      <alignment vertical="center" wrapText="1"/>
    </xf>
    <xf numFmtId="164" fontId="80" fillId="3" borderId="0" xfId="1" applyFont="1" applyFill="1" applyAlignment="1">
      <alignment horizontal="left"/>
    </xf>
    <xf numFmtId="0" fontId="31" fillId="2" borderId="0" xfId="0" applyFont="1" applyFill="1"/>
    <xf numFmtId="167" fontId="16" fillId="2" borderId="0" xfId="0" applyNumberFormat="1" applyFont="1" applyFill="1"/>
    <xf numFmtId="0" fontId="34" fillId="2" borderId="0" xfId="0" applyFont="1" applyFill="1"/>
    <xf numFmtId="0" fontId="32" fillId="2" borderId="0" xfId="0" applyFont="1" applyFill="1"/>
    <xf numFmtId="168" fontId="79" fillId="2" borderId="0" xfId="0" applyNumberFormat="1" applyFont="1" applyFill="1"/>
    <xf numFmtId="169" fontId="79" fillId="2" borderId="0" xfId="0" applyNumberFormat="1" applyFont="1" applyFill="1"/>
    <xf numFmtId="164" fontId="80" fillId="0" borderId="0" xfId="1" applyFont="1" applyFill="1" applyAlignment="1">
      <alignment horizontal="left"/>
    </xf>
    <xf numFmtId="168" fontId="32" fillId="2" borderId="0" xfId="0" applyNumberFormat="1" applyFont="1" applyFill="1"/>
    <xf numFmtId="168" fontId="32" fillId="0" borderId="0" xfId="0" applyNumberFormat="1" applyFont="1"/>
    <xf numFmtId="167" fontId="30" fillId="0" borderId="0" xfId="0" applyNumberFormat="1" applyFont="1"/>
    <xf numFmtId="0" fontId="32" fillId="0" borderId="14" xfId="0" applyFont="1" applyBorder="1" applyAlignment="1">
      <alignment horizontal="center" vertical="center"/>
    </xf>
    <xf numFmtId="0" fontId="28" fillId="0" borderId="0" xfId="0" applyFont="1"/>
    <xf numFmtId="0" fontId="82" fillId="0" borderId="0" xfId="0" applyFont="1" applyAlignment="1">
      <alignment vertical="center"/>
    </xf>
    <xf numFmtId="43" fontId="65" fillId="0" borderId="0" xfId="0" applyNumberFormat="1" applyFont="1"/>
    <xf numFmtId="164" fontId="65" fillId="0" borderId="0" xfId="0" applyNumberFormat="1" applyFont="1"/>
    <xf numFmtId="0" fontId="65" fillId="2" borderId="0" xfId="0" applyFont="1" applyFill="1"/>
    <xf numFmtId="0" fontId="39" fillId="0" borderId="0" xfId="0" applyFont="1"/>
    <xf numFmtId="0" fontId="14" fillId="0" borderId="0" xfId="0" applyFont="1" applyAlignment="1">
      <alignment horizontal="center" vertical="center" wrapText="1"/>
    </xf>
    <xf numFmtId="0" fontId="1" fillId="2" borderId="2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2" fontId="12" fillId="2" borderId="32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3" fillId="2" borderId="32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9" fillId="2" borderId="37" xfId="0" applyNumberFormat="1" applyFont="1" applyFill="1" applyBorder="1" applyAlignment="1">
      <alignment horizontal="right" vertical="center" wrapText="1"/>
    </xf>
    <xf numFmtId="2" fontId="9" fillId="2" borderId="38" xfId="0" applyNumberFormat="1" applyFont="1" applyFill="1" applyBorder="1" applyAlignment="1">
      <alignment horizontal="right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2" fontId="9" fillId="2" borderId="33" xfId="0" applyNumberFormat="1" applyFont="1" applyFill="1" applyBorder="1" applyAlignment="1">
      <alignment horizontal="center" vertical="center" wrapText="1"/>
    </xf>
    <xf numFmtId="2" fontId="9" fillId="2" borderId="39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76" fillId="3" borderId="15" xfId="0" applyFont="1" applyFill="1" applyBorder="1" applyAlignment="1">
      <alignment horizontal="center" vertical="center" wrapText="1"/>
    </xf>
    <xf numFmtId="0" fontId="76" fillId="3" borderId="16" xfId="0" applyFont="1" applyFill="1" applyBorder="1" applyAlignment="1">
      <alignment horizontal="center" vertical="center" wrapText="1"/>
    </xf>
    <xf numFmtId="0" fontId="76" fillId="3" borderId="17" xfId="0" applyFont="1" applyFill="1" applyBorder="1" applyAlignment="1">
      <alignment horizontal="center" vertical="center" wrapText="1"/>
    </xf>
    <xf numFmtId="0" fontId="76" fillId="3" borderId="18" xfId="0" applyFont="1" applyFill="1" applyBorder="1" applyAlignment="1">
      <alignment horizontal="center" vertical="center" wrapText="1"/>
    </xf>
    <xf numFmtId="0" fontId="76" fillId="3" borderId="19" xfId="0" applyFont="1" applyFill="1" applyBorder="1" applyAlignment="1">
      <alignment horizontal="center" vertical="center" wrapText="1"/>
    </xf>
    <xf numFmtId="0" fontId="76" fillId="3" borderId="2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49" fontId="22" fillId="7" borderId="15" xfId="0" applyNumberFormat="1" applyFont="1" applyFill="1" applyBorder="1" applyAlignment="1">
      <alignment horizontal="center" vertical="center"/>
    </xf>
    <xf numFmtId="49" fontId="22" fillId="7" borderId="16" xfId="0" applyNumberFormat="1" applyFont="1" applyFill="1" applyBorder="1" applyAlignment="1">
      <alignment horizontal="center" vertical="center"/>
    </xf>
    <xf numFmtId="49" fontId="22" fillId="7" borderId="17" xfId="0" applyNumberFormat="1" applyFont="1" applyFill="1" applyBorder="1" applyAlignment="1">
      <alignment horizontal="center" vertical="center"/>
    </xf>
    <xf numFmtId="49" fontId="22" fillId="7" borderId="26" xfId="0" applyNumberFormat="1" applyFont="1" applyFill="1" applyBorder="1" applyAlignment="1">
      <alignment horizontal="center" vertical="center"/>
    </xf>
    <xf numFmtId="49" fontId="22" fillId="7" borderId="0" xfId="0" applyNumberFormat="1" applyFont="1" applyFill="1" applyAlignment="1">
      <alignment horizontal="center" vertical="center"/>
    </xf>
    <xf numFmtId="49" fontId="22" fillId="7" borderId="18" xfId="0" applyNumberFormat="1" applyFont="1" applyFill="1" applyBorder="1" applyAlignment="1">
      <alignment horizontal="center" vertical="center"/>
    </xf>
    <xf numFmtId="49" fontId="22" fillId="7" borderId="19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33" fillId="7" borderId="0" xfId="0" applyFont="1" applyFill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60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right"/>
    </xf>
    <xf numFmtId="49" fontId="22" fillId="7" borderId="27" xfId="0" applyNumberFormat="1" applyFont="1" applyFill="1" applyBorder="1" applyAlignment="1">
      <alignment horizontal="center" vertical="center"/>
    </xf>
    <xf numFmtId="49" fontId="22" fillId="7" borderId="20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49" fontId="57" fillId="0" borderId="15" xfId="0" applyNumberFormat="1" applyFont="1" applyBorder="1" applyAlignment="1">
      <alignment horizontal="center" vertical="center" wrapText="1"/>
    </xf>
    <xf numFmtId="49" fontId="57" fillId="0" borderId="16" xfId="0" applyNumberFormat="1" applyFont="1" applyBorder="1" applyAlignment="1">
      <alignment horizontal="center" vertical="center" wrapText="1"/>
    </xf>
    <xf numFmtId="49" fontId="57" fillId="0" borderId="18" xfId="0" applyNumberFormat="1" applyFont="1" applyBorder="1" applyAlignment="1">
      <alignment horizontal="center" vertical="center" wrapText="1"/>
    </xf>
    <xf numFmtId="49" fontId="57" fillId="0" borderId="19" xfId="0" applyNumberFormat="1" applyFont="1" applyBorder="1" applyAlignment="1">
      <alignment horizontal="center" vertical="center" wrapText="1"/>
    </xf>
    <xf numFmtId="49" fontId="81" fillId="11" borderId="15" xfId="0" applyNumberFormat="1" applyFont="1" applyFill="1" applyBorder="1" applyAlignment="1">
      <alignment horizontal="center" vertical="center" wrapText="1"/>
    </xf>
    <xf numFmtId="49" fontId="81" fillId="11" borderId="16" xfId="0" applyNumberFormat="1" applyFont="1" applyFill="1" applyBorder="1" applyAlignment="1">
      <alignment horizontal="center" vertical="center" wrapText="1"/>
    </xf>
    <xf numFmtId="49" fontId="81" fillId="11" borderId="17" xfId="0" applyNumberFormat="1" applyFont="1" applyFill="1" applyBorder="1" applyAlignment="1">
      <alignment horizontal="center" vertical="center" wrapText="1"/>
    </xf>
    <xf numFmtId="49" fontId="81" fillId="11" borderId="18" xfId="0" applyNumberFormat="1" applyFont="1" applyFill="1" applyBorder="1" applyAlignment="1">
      <alignment horizontal="center" vertical="center" wrapText="1"/>
    </xf>
    <xf numFmtId="49" fontId="81" fillId="11" borderId="19" xfId="0" applyNumberFormat="1" applyFont="1" applyFill="1" applyBorder="1" applyAlignment="1">
      <alignment horizontal="center" vertical="center" wrapText="1"/>
    </xf>
    <xf numFmtId="49" fontId="81" fillId="11" borderId="20" xfId="0" applyNumberFormat="1" applyFont="1" applyFill="1" applyBorder="1" applyAlignment="1">
      <alignment horizontal="center" vertical="center" wrapText="1"/>
    </xf>
    <xf numFmtId="49" fontId="57" fillId="11" borderId="21" xfId="0" applyNumberFormat="1" applyFont="1" applyFill="1" applyBorder="1" applyAlignment="1">
      <alignment horizontal="center" vertical="center" wrapText="1"/>
    </xf>
    <xf numFmtId="49" fontId="57" fillId="11" borderId="22" xfId="0" applyNumberFormat="1" applyFont="1" applyFill="1" applyBorder="1" applyAlignment="1">
      <alignment horizontal="center" vertical="center" wrapText="1"/>
    </xf>
    <xf numFmtId="49" fontId="57" fillId="11" borderId="40" xfId="0" applyNumberFormat="1" applyFont="1" applyFill="1" applyBorder="1" applyAlignment="1">
      <alignment horizontal="center" vertical="center" wrapText="1"/>
    </xf>
    <xf numFmtId="49" fontId="78" fillId="0" borderId="26" xfId="0" applyNumberFormat="1" applyFont="1" applyBorder="1" applyAlignment="1">
      <alignment horizontal="center" vertical="center" wrapText="1"/>
    </xf>
    <xf numFmtId="49" fontId="78" fillId="0" borderId="0" xfId="0" applyNumberFormat="1" applyFont="1" applyAlignment="1">
      <alignment horizontal="center" vertical="center" wrapText="1"/>
    </xf>
    <xf numFmtId="49" fontId="78" fillId="0" borderId="27" xfId="0" applyNumberFormat="1" applyFont="1" applyBorder="1" applyAlignment="1">
      <alignment horizontal="center" vertical="center" wrapText="1"/>
    </xf>
    <xf numFmtId="49" fontId="78" fillId="0" borderId="18" xfId="0" applyNumberFormat="1" applyFont="1" applyBorder="1" applyAlignment="1">
      <alignment horizontal="center" vertical="center" wrapText="1"/>
    </xf>
    <xf numFmtId="49" fontId="78" fillId="0" borderId="19" xfId="0" applyNumberFormat="1" applyFont="1" applyBorder="1" applyAlignment="1">
      <alignment horizontal="center" vertical="center" wrapText="1"/>
    </xf>
    <xf numFmtId="49" fontId="78" fillId="0" borderId="20" xfId="0" applyNumberFormat="1" applyFont="1" applyBorder="1" applyAlignment="1">
      <alignment horizontal="center" vertical="center" wrapText="1"/>
    </xf>
    <xf numFmtId="49" fontId="24" fillId="7" borderId="0" xfId="0" applyNumberFormat="1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 wrapText="1"/>
    </xf>
    <xf numFmtId="49" fontId="24" fillId="7" borderId="26" xfId="0" applyNumberFormat="1" applyFont="1" applyFill="1" applyBorder="1" applyAlignment="1">
      <alignment horizontal="center" vertical="center"/>
    </xf>
    <xf numFmtId="49" fontId="24" fillId="7" borderId="18" xfId="0" applyNumberFormat="1" applyFont="1" applyFill="1" applyBorder="1" applyAlignment="1">
      <alignment horizontal="center" vertical="center"/>
    </xf>
    <xf numFmtId="49" fontId="24" fillId="7" borderId="19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77" fillId="0" borderId="15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77" fillId="0" borderId="20" xfId="0" applyFont="1" applyBorder="1" applyAlignment="1">
      <alignment horizontal="center" vertical="center" wrapText="1"/>
    </xf>
    <xf numFmtId="0" fontId="32" fillId="0" borderId="0" xfId="0" applyFont="1" applyFill="1" applyBorder="1"/>
    <xf numFmtId="0" fontId="39" fillId="6" borderId="0" xfId="0" applyFont="1" applyFill="1"/>
    <xf numFmtId="0" fontId="30" fillId="6" borderId="0" xfId="0" applyFont="1" applyFill="1" applyAlignment="1">
      <alignment horizontal="center"/>
    </xf>
    <xf numFmtId="164" fontId="30" fillId="6" borderId="0" xfId="1" applyFont="1" applyFill="1"/>
    <xf numFmtId="0" fontId="32" fillId="6" borderId="0" xfId="0" applyFont="1" applyFill="1"/>
    <xf numFmtId="164" fontId="32" fillId="13" borderId="0" xfId="1" applyFont="1" applyFill="1"/>
    <xf numFmtId="43" fontId="28" fillId="0" borderId="0" xfId="0" applyNumberFormat="1" applyFont="1" applyFill="1"/>
    <xf numFmtId="0" fontId="28" fillId="0" borderId="0" xfId="0" applyFont="1" applyFill="1"/>
    <xf numFmtId="164" fontId="34" fillId="2" borderId="0" xfId="1" applyFont="1" applyFill="1"/>
    <xf numFmtId="0" fontId="42" fillId="0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70"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164" formatCode="_ * #,##0.00_)\ &quot;EC$&quot;_ ;_ * \(#,##0.00\)\ &quot;EC$&quot;_ ;_ * &quot;-&quot;??_)\ &quot;EC$&quot;_ ;_ @_ 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2" formatCode="0.0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fill>
        <patternFill patternType="none">
          <bgColor auto="1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165" formatCode="_-[$XCD]\ * #,##0.00_-;\-[$XCD]\ * #,##0.00_-;_-[$XCD]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164" formatCode="_ * #,##0.00_)\ &quot;EC$&quot;_ ;_ * \(#,##0.00\)\ &quot;EC$&quot;_ ;_ * &quot;-&quot;??_)\ &quot;EC$&quot;_ ;_ @_ 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8 2" pivot="0" count="9" xr9:uid="{BE36A494-68D1-3E49-BC46-51F57B77CC0B}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secondRowStripe" dxfId="63"/>
      <tableStyleElement type="firstColumnStripe" dxfId="62"/>
      <tableStyleElement type="secondColumnStripe" dxfId="61"/>
    </tableStyle>
  </tableStyles>
  <colors>
    <mruColors>
      <color rgb="FFFF4392"/>
      <color rgb="FFA1862E"/>
      <color rgb="FFC277AC"/>
      <color rgb="FF643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1</xdr:row>
      <xdr:rowOff>254001</xdr:rowOff>
    </xdr:from>
    <xdr:to>
      <xdr:col>2</xdr:col>
      <xdr:colOff>3848</xdr:colOff>
      <xdr:row>8</xdr:row>
      <xdr:rowOff>29245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D26D87-193B-F048-96E2-9AD006B3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3" y="440268"/>
          <a:ext cx="3031067" cy="18580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7502604B-9FAC-3B4F-AA33-05F0D2CE28B7}" name="Table70" displayName="Table70" ref="A7:E286" totalsRowShown="0" headerRowDxfId="60" dataDxfId="59" tableBorderDxfId="58">
  <autoFilter ref="A7:E286" xr:uid="{22A2AA30-17B9-6C43-A499-FD8EDF14AD55}"/>
  <tableColumns count="5">
    <tableColumn id="1" xr3:uid="{D29D4BB7-6D9C-1344-8C42-AEBC8540DDC0}" name="SALT &amp; PEPPER, SPICIES " dataDxfId="57"/>
    <tableColumn id="2" xr3:uid="{28AD8D8B-843E-F548-AAF9-8595B7738743}" name="SOLD UNIT" dataDxfId="56"/>
    <tableColumn id="3" xr3:uid="{F2563779-28D1-CC4A-A0AE-1007257FB376}" name="PRICE" dataDxfId="55"/>
    <tableColumn id="4" xr3:uid="{12144D99-50B1-E24B-8131-28EBA0EC2CFD}" name="QTY ORDERED " dataDxfId="54"/>
    <tableColumn id="5" xr3:uid="{A957D7D3-9BFD-0F48-87DD-425FCAF70DF3}" name="TOTAL" dataDxfId="53">
      <calculatedColumnFormula>Table70[[#This Row],[QTY ORDERED ]]*Table70[[#This Row],[PRICE]]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EDCA43-07AC-CD42-A500-8E0097662C9B}" name="Table31422" displayName="Table31422" ref="A7:E324" totalsRowShown="0" headerRowDxfId="52" dataDxfId="51">
  <autoFilter ref="A7:E324" xr:uid="{A6ACECCB-BCDF-3448-A02F-6FD1856A4ECF}"/>
  <tableColumns count="5">
    <tableColumn id="1" xr3:uid="{A61AFAC8-5BA6-7247-93BE-0832F0A8123A}" name="FRESH VEGETABLES " dataDxfId="50"/>
    <tableColumn id="2" xr3:uid="{52A2E8C4-D32A-084A-B5E8-DD94AFCB15EB}" name="SOLD UNIT" dataDxfId="49"/>
    <tableColumn id="3" xr3:uid="{57BDB2F8-E894-5C45-B600-93C9B44B45EF}" name="PRICE" dataDxfId="48"/>
    <tableColumn id="4" xr3:uid="{C0173679-3355-254A-B614-C3D58F4FA0E2}" name="QTY ORDERED " dataDxfId="47"/>
    <tableColumn id="5" xr3:uid="{B18D5C38-6D09-614E-92A9-32D65F54ECAA}" name="TOTAL" dataDxfId="46">
      <calculatedColumnFormula>Table31422[[#This Row],[PRICE]]*Table31422[[#This Row],[QTY ORDERED ]]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2B0075-23BE-974E-B0A4-F0B178B2C3E9}" name="Table7085" displayName="Table7085" ref="A9:D171" totalsRowShown="0" headerRowDxfId="45" dataDxfId="44" tableBorderDxfId="43">
  <autoFilter ref="A9:D171" xr:uid="{8BF29C5B-5D4F-8241-8828-D74281BE5042}"/>
  <tableColumns count="4">
    <tableColumn id="1" xr3:uid="{026AFFD7-8E6C-C44A-A7B2-710B60C727B5}" name="SWEET PRODUCTS" dataDxfId="42"/>
    <tableColumn id="3" xr3:uid="{39C691E4-7AE4-F84E-9F6A-E0F1A71B80F5}" name="PRICE" dataDxfId="41"/>
    <tableColumn id="4" xr3:uid="{2D91DDB0-1F59-0949-9256-43F7674CBAD0}" name="QTY ORDERED " dataDxfId="40"/>
    <tableColumn id="5" xr3:uid="{C2CACCBC-098A-D245-B6BC-871D07415C6A}" name="TOTAL" dataDxfId="39">
      <calculatedColumnFormula>Table7085[[#This Row],[QTY ORDERED ]]*Table7085[[#This Row],[PRICE]]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48C87D-A0FD-6543-921A-1D246AC13672}" name="Table707" displayName="Table707" ref="A7:E44" totalsRowShown="0" headerRowDxfId="38" dataDxfId="37" tableBorderDxfId="36">
  <autoFilter ref="A7:E44" xr:uid="{74D7E508-971D-B14B-9E6A-3CDB445E7603}"/>
  <tableColumns count="5">
    <tableColumn id="1" xr3:uid="{EDC4A6B7-4CD5-F845-B2AC-841C5B1A6106}" name="ASIAN PRODUCTS" dataDxfId="35"/>
    <tableColumn id="2" xr3:uid="{0C8E9E72-34C3-B846-925C-5CECAB23B07D}" name="SOLD UNIT" dataDxfId="34"/>
    <tableColumn id="3" xr3:uid="{5D247989-4DC6-FE49-AB7A-FDE533CA47C4}" name="PRICE" dataDxfId="33"/>
    <tableColumn id="4" xr3:uid="{6ECF472A-87B7-6C44-9789-3E245A7CDA3E}" name="QTY ORDERED " dataDxfId="32"/>
    <tableColumn id="5" xr3:uid="{32E8DC78-913F-1A43-90A7-03BF52100490}" name="TOTAL" dataDxfId="31">
      <calculatedColumnFormula>Table707[[#This Row],[QTY ORDERED ]]*Table707[[#This Row],[PRICE]]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358726-D1E7-8147-AFB5-8003D777EBAB}" name="Table703" displayName="Table703" ref="A8:D113" totalsRowShown="0" headerRowDxfId="30" dataDxfId="29" tableBorderDxfId="28">
  <autoFilter ref="A8:D113" xr:uid="{D75BDA57-4249-D64E-BE4A-B5AE06811F93}"/>
  <tableColumns count="4">
    <tableColumn id="1" xr3:uid="{9193C6E4-F7A7-CD4C-9202-EF68360099DE}" name="NON ALC. BEVERAGES" dataDxfId="27"/>
    <tableColumn id="3" xr3:uid="{0DF874F9-5906-4642-80B3-AD4A7119F9D4}" name="PRICE" dataDxfId="26"/>
    <tableColumn id="4" xr3:uid="{25955E0B-4C81-0B4E-BDB0-BFDC803EA514}" name="QTY ORDERED " dataDxfId="25"/>
    <tableColumn id="5" xr3:uid="{6F93754A-8216-3D4C-BB99-F060D2BCD58E}" name="TOTAL" dataDxfId="24">
      <calculatedColumnFormula>Table703[[#This Row],[QTY ORDERED ]]*Table703[[#This Row],[PRICE]]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9C03E2-B82F-8047-A183-A7065C7C2BF1}" name="Table7034" displayName="Table7034" ref="A8:F183" totalsRowShown="0" headerRowDxfId="23" dataDxfId="21" headerRowBorderDxfId="22" tableBorderDxfId="20">
  <autoFilter ref="A8:F183" xr:uid="{5E2CFF60-8946-484F-9854-A105AC51B2DE}"/>
  <sortState xmlns:xlrd2="http://schemas.microsoft.com/office/spreadsheetml/2017/richdata2" ref="A87:F166">
    <sortCondition descending="1" ref="D8:D183"/>
  </sortState>
  <tableColumns count="6">
    <tableColumn id="1" xr3:uid="{0EBA7202-2F2A-F449-9B82-55590F275FD8}" name="PRODUCTS" dataDxfId="19"/>
    <tableColumn id="2" xr3:uid="{ECA4709F-E81D-0447-A020-4DEDDEFCD67B}" name="SIZE" dataDxfId="18"/>
    <tableColumn id="3" xr3:uid="{A50B9708-454A-884C-9991-726CB2D1E61B}" name="ORIGIN" dataDxfId="17"/>
    <tableColumn id="4" xr3:uid="{9AF7EA93-ACB0-6446-BDA7-6606614CA3A7}" name="PRICE" dataDxfId="16"/>
    <tableColumn id="5" xr3:uid="{53ABEA56-5D1C-A440-900E-EDCA09C84AA8}" name="ORDER QUANTITY" dataDxfId="15"/>
    <tableColumn id="6" xr3:uid="{13BFF4C1-24FC-084D-BAA4-5DA33E1FB3B1}" name="TOTAL PRICE" dataDxfId="14">
      <calculatedColumnFormula>D9*E9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414ED3-4D29-DA49-A59B-FBA4A1178BDD}" name="Table70346" displayName="Table70346" ref="A8:I532" totalsRowShown="0" headerRowDxfId="13" dataDxfId="11" headerRowBorderDxfId="12" tableBorderDxfId="10" totalsRowBorderDxfId="9">
  <autoFilter ref="A8:I532" xr:uid="{1C3C2F82-D891-2A48-B56E-8DFC4C52D886}"/>
  <tableColumns count="9">
    <tableColumn id="1" xr3:uid="{AD855D0E-B3F1-EA47-93FA-B71911E3B9B0}" name="PRODUCTS" dataDxfId="8"/>
    <tableColumn id="3" xr3:uid="{D5864AE3-786F-B94E-8789-5CAB69702F0B}" name="BLEND" dataDxfId="7"/>
    <tableColumn id="9" xr3:uid="{8D31EE4F-EFB9-3C44-888F-90009F7627DD}" name="TYPE" dataDxfId="6"/>
    <tableColumn id="4" xr3:uid="{428158D8-16E9-F542-96CC-7A0A4E451ACD}" name="VINTAGE" dataDxfId="5"/>
    <tableColumn id="5" xr3:uid="{4B7F1F6A-E454-5048-8732-4BE835531E20}" name="SIZE" dataDxfId="4"/>
    <tableColumn id="8" xr3:uid="{372EB361-CD83-9B4D-96D5-C74A8886AD9A}" name="QUANTITY _x000a_PER BOX" dataDxfId="3"/>
    <tableColumn id="6" xr3:uid="{D4DBF401-5F24-7443-84E7-A2F620C7C08A}" name="UNIT _x000a_BOTTLE PRICE" dataDxfId="2">
      <calculatedColumnFormula>Table70346[[#This Row],[SIZE]]*Table70346[[#This Row],[QUANTITY 
PER BOX]]</calculatedColumnFormula>
    </tableColumn>
    <tableColumn id="2" xr3:uid="{8348D91B-0523-FD44-982E-E7DBCFCB4085}" name="QTY" dataDxfId="1"/>
    <tableColumn id="7" xr3:uid="{F80DA759-8336-3640-90F7-3C287F3483F3}" name="TOT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FAD0-9C32-5F45-A2AB-1BFEC2FD1D4F}">
  <sheetPr>
    <pageSetUpPr fitToPage="1"/>
  </sheetPr>
  <dimension ref="B1:P50"/>
  <sheetViews>
    <sheetView topLeftCell="B18" zoomScale="66" workbookViewId="0">
      <selection activeCell="H30" sqref="H30"/>
    </sheetView>
  </sheetViews>
  <sheetFormatPr defaultColWidth="11.5546875" defaultRowHeight="14.4"/>
  <cols>
    <col min="2" max="2" width="49.33203125" customWidth="1"/>
    <col min="3" max="3" width="37.109375" customWidth="1"/>
    <col min="4" max="4" width="66.77734375" customWidth="1"/>
    <col min="5" max="5" width="26.77734375" bestFit="1" customWidth="1"/>
    <col min="6" max="6" width="13" bestFit="1" customWidth="1"/>
    <col min="7" max="7" width="18.6640625" bestFit="1" customWidth="1"/>
  </cols>
  <sheetData>
    <row r="1" spans="2:7" ht="15" thickBot="1"/>
    <row r="2" spans="2:7" ht="35.4">
      <c r="B2" s="408" t="s">
        <v>0</v>
      </c>
      <c r="C2" s="410" t="s">
        <v>1</v>
      </c>
      <c r="D2" s="411"/>
      <c r="E2" s="411"/>
      <c r="F2" s="411"/>
      <c r="G2" s="412"/>
    </row>
    <row r="3" spans="2:7">
      <c r="B3" s="409"/>
      <c r="C3" s="413" t="s">
        <v>120</v>
      </c>
      <c r="D3" s="414"/>
      <c r="E3" s="415"/>
      <c r="F3" s="416"/>
      <c r="G3" s="417"/>
    </row>
    <row r="4" spans="2:7">
      <c r="B4" s="409"/>
      <c r="C4" s="413"/>
      <c r="D4" s="414"/>
      <c r="E4" s="418"/>
      <c r="F4" s="419"/>
      <c r="G4" s="420"/>
    </row>
    <row r="5" spans="2:7" ht="34.950000000000003" customHeight="1">
      <c r="B5" s="409"/>
      <c r="C5" s="413"/>
      <c r="D5" s="414"/>
      <c r="E5" s="421"/>
      <c r="F5" s="422"/>
      <c r="G5" s="423"/>
    </row>
    <row r="6" spans="2:7">
      <c r="B6" s="409"/>
      <c r="C6" s="413" t="s">
        <v>116</v>
      </c>
      <c r="D6" s="414"/>
      <c r="E6" s="415"/>
      <c r="F6" s="416"/>
      <c r="G6" s="417"/>
    </row>
    <row r="7" spans="2:7">
      <c r="B7" s="409"/>
      <c r="C7" s="413"/>
      <c r="D7" s="414"/>
      <c r="E7" s="418"/>
      <c r="F7" s="419"/>
      <c r="G7" s="420"/>
    </row>
    <row r="8" spans="2:7" ht="34.049999999999997" customHeight="1">
      <c r="B8" s="409"/>
      <c r="C8" s="413"/>
      <c r="D8" s="414"/>
      <c r="E8" s="421"/>
      <c r="F8" s="422"/>
      <c r="G8" s="423"/>
    </row>
    <row r="9" spans="2:7" ht="55.05" customHeight="1">
      <c r="B9" s="409"/>
      <c r="C9" s="413" t="s">
        <v>119</v>
      </c>
      <c r="D9" s="414"/>
      <c r="E9" s="424"/>
      <c r="F9" s="425"/>
      <c r="G9" s="426"/>
    </row>
    <row r="10" spans="2:7" ht="43.95" customHeight="1">
      <c r="B10" s="118" t="s">
        <v>158</v>
      </c>
      <c r="C10" s="427" t="s">
        <v>648</v>
      </c>
      <c r="D10" s="414"/>
      <c r="E10" s="428"/>
      <c r="F10" s="429"/>
      <c r="G10" s="430"/>
    </row>
    <row r="11" spans="2:7" ht="43.95" customHeight="1">
      <c r="B11" s="118"/>
      <c r="C11" s="432" t="s">
        <v>649</v>
      </c>
      <c r="D11" s="433"/>
      <c r="E11" s="428"/>
      <c r="F11" s="429"/>
      <c r="G11" s="430"/>
    </row>
    <row r="12" spans="2:7" ht="25.95" customHeight="1">
      <c r="B12" s="431" t="s">
        <v>122</v>
      </c>
      <c r="C12" s="413" t="s">
        <v>117</v>
      </c>
      <c r="D12" s="414"/>
      <c r="E12" s="415"/>
      <c r="F12" s="416"/>
      <c r="G12" s="417"/>
    </row>
    <row r="13" spans="2:7">
      <c r="B13" s="431"/>
      <c r="C13" s="413"/>
      <c r="D13" s="414"/>
      <c r="E13" s="418"/>
      <c r="F13" s="419"/>
      <c r="G13" s="420"/>
    </row>
    <row r="14" spans="2:7">
      <c r="B14" s="434" t="s">
        <v>121</v>
      </c>
      <c r="C14" s="413"/>
      <c r="D14" s="414"/>
      <c r="E14" s="421"/>
      <c r="F14" s="422"/>
      <c r="G14" s="423"/>
    </row>
    <row r="15" spans="2:7">
      <c r="B15" s="434"/>
      <c r="C15" s="427" t="s">
        <v>118</v>
      </c>
      <c r="D15" s="435"/>
      <c r="E15" s="438"/>
      <c r="F15" s="439"/>
      <c r="G15" s="440"/>
    </row>
    <row r="16" spans="2:7" ht="79.05" customHeight="1" thickBot="1">
      <c r="B16" s="119" t="s">
        <v>2</v>
      </c>
      <c r="C16" s="436"/>
      <c r="D16" s="437"/>
      <c r="E16" s="441"/>
      <c r="F16" s="442"/>
      <c r="G16" s="443"/>
    </row>
    <row r="17" spans="2:16" ht="46.95" customHeight="1" thickBot="1">
      <c r="B17" s="444" t="s">
        <v>443</v>
      </c>
      <c r="C17" s="445"/>
      <c r="D17" s="445"/>
      <c r="E17" s="13">
        <v>1</v>
      </c>
      <c r="F17" s="14">
        <v>9</v>
      </c>
      <c r="G17" s="15">
        <v>2023</v>
      </c>
    </row>
    <row r="18" spans="2:16" ht="46.95" customHeight="1">
      <c r="B18" s="447" t="s">
        <v>1696</v>
      </c>
      <c r="C18" s="448"/>
      <c r="D18" s="448"/>
      <c r="E18" s="448"/>
      <c r="F18" s="448"/>
      <c r="G18" s="449"/>
    </row>
    <row r="19" spans="2:16" ht="46.95" customHeight="1" thickBot="1">
      <c r="B19" s="450"/>
      <c r="C19" s="451"/>
      <c r="D19" s="451"/>
      <c r="E19" s="451"/>
      <c r="F19" s="451"/>
      <c r="G19" s="452"/>
    </row>
    <row r="20" spans="2:16" ht="28.8">
      <c r="B20" s="16"/>
      <c r="C20" s="17"/>
      <c r="D20" s="17"/>
      <c r="E20" s="187" t="s">
        <v>919</v>
      </c>
      <c r="F20" s="139" t="s">
        <v>920</v>
      </c>
      <c r="G20" s="140" t="s">
        <v>810</v>
      </c>
    </row>
    <row r="21" spans="2:16" ht="21">
      <c r="B21" s="455" t="s">
        <v>1453</v>
      </c>
      <c r="C21" s="455"/>
      <c r="D21" s="455"/>
      <c r="E21" s="455"/>
      <c r="F21" s="136"/>
      <c r="G21" s="34">
        <f>'DRY EPICERY ITEMS'!E287</f>
        <v>0</v>
      </c>
    </row>
    <row r="22" spans="2:16" ht="21">
      <c r="B22" s="455" t="s">
        <v>152</v>
      </c>
      <c r="C22" s="455"/>
      <c r="D22" s="455"/>
      <c r="E22" s="455"/>
      <c r="F22" s="136"/>
      <c r="G22" s="34">
        <f>'FRESH EPICERY'!E325</f>
        <v>0</v>
      </c>
    </row>
    <row r="23" spans="2:16" ht="21">
      <c r="B23" s="455" t="s">
        <v>1693</v>
      </c>
      <c r="C23" s="455"/>
      <c r="D23" s="455"/>
      <c r="E23" s="455"/>
      <c r="F23" s="136"/>
      <c r="G23" s="34">
        <f>'SWEET EPICERY '!D172</f>
        <v>0</v>
      </c>
    </row>
    <row r="24" spans="2:16" ht="21">
      <c r="B24" s="455" t="s">
        <v>347</v>
      </c>
      <c r="C24" s="455"/>
      <c r="D24" s="455"/>
      <c r="E24" s="455"/>
      <c r="F24" s="136"/>
      <c r="G24" s="34">
        <f>'ASIAN PRODUCTS'!E45</f>
        <v>0</v>
      </c>
    </row>
    <row r="25" spans="2:16" ht="21">
      <c r="B25" s="455" t="s">
        <v>1452</v>
      </c>
      <c r="C25" s="455"/>
      <c r="D25" s="455"/>
      <c r="E25" s="455"/>
      <c r="F25" s="136"/>
      <c r="G25" s="34">
        <f>'NON ALC. BEV'!D114</f>
        <v>0</v>
      </c>
    </row>
    <row r="26" spans="2:16" ht="21">
      <c r="B26" s="455" t="s">
        <v>1694</v>
      </c>
      <c r="C26" s="455"/>
      <c r="D26" s="455"/>
      <c r="E26" s="455"/>
      <c r="F26" s="136"/>
      <c r="G26" s="34">
        <f>'WINE CELLAR'!I534</f>
        <v>0</v>
      </c>
    </row>
    <row r="27" spans="2:16" ht="21">
      <c r="B27" s="455" t="s">
        <v>1695</v>
      </c>
      <c r="C27" s="455"/>
      <c r="D27" s="455"/>
      <c r="E27" s="455"/>
      <c r="F27" s="136"/>
      <c r="G27" s="34">
        <f>'ALC. BEV'!F184</f>
        <v>0</v>
      </c>
    </row>
    <row r="28" spans="2:16" ht="33">
      <c r="B28" s="454" t="s">
        <v>153</v>
      </c>
      <c r="C28" s="454"/>
      <c r="D28" s="454"/>
      <c r="E28" s="454"/>
      <c r="F28" s="454"/>
      <c r="G28" s="38">
        <f>SUM(G21:G27)</f>
        <v>0</v>
      </c>
    </row>
    <row r="29" spans="2:16" ht="15" customHeight="1">
      <c r="B29" s="18"/>
      <c r="C29" s="18"/>
      <c r="D29" s="18"/>
      <c r="E29" s="18"/>
      <c r="F29" s="18"/>
      <c r="G29" s="18"/>
      <c r="H29" s="1"/>
      <c r="I29" s="1"/>
      <c r="J29" s="1"/>
      <c r="K29" s="1"/>
      <c r="L29" s="1"/>
      <c r="M29" s="1"/>
      <c r="N29" s="1"/>
      <c r="O29" s="1"/>
      <c r="P29" s="1"/>
    </row>
    <row r="30" spans="2:16" ht="15" customHeight="1">
      <c r="B30" s="446" t="s">
        <v>92</v>
      </c>
      <c r="C30" s="446"/>
      <c r="D30" s="446"/>
      <c r="E30" s="446"/>
      <c r="F30" s="446"/>
      <c r="G30" s="446"/>
      <c r="H30" s="1"/>
      <c r="I30" s="1"/>
      <c r="J30" s="1"/>
      <c r="K30" s="1"/>
      <c r="L30" s="1"/>
      <c r="M30" s="1"/>
      <c r="N30" s="1"/>
      <c r="O30" s="1"/>
      <c r="P30" s="1"/>
    </row>
    <row r="31" spans="2:16" ht="16.05" customHeight="1">
      <c r="B31" s="446"/>
      <c r="C31" s="446"/>
      <c r="D31" s="446"/>
      <c r="E31" s="446"/>
      <c r="F31" s="446"/>
      <c r="G31" s="446"/>
      <c r="H31" s="1"/>
      <c r="I31" s="1"/>
      <c r="J31" s="1"/>
      <c r="K31" s="1"/>
      <c r="L31" s="1"/>
      <c r="M31" s="1"/>
      <c r="N31" s="1"/>
      <c r="O31" s="1"/>
      <c r="P31" s="1"/>
    </row>
    <row r="32" spans="2:16" ht="15" customHeight="1">
      <c r="B32" s="453" t="s">
        <v>97</v>
      </c>
      <c r="C32" s="453"/>
      <c r="D32" s="453"/>
      <c r="E32" s="453"/>
      <c r="F32" s="453"/>
      <c r="G32" s="453"/>
    </row>
    <row r="33" spans="2:7" ht="15" customHeight="1">
      <c r="B33" s="453"/>
      <c r="C33" s="453"/>
      <c r="D33" s="453"/>
      <c r="E33" s="453"/>
      <c r="F33" s="453"/>
      <c r="G33" s="453"/>
    </row>
    <row r="36" spans="2:7">
      <c r="B36" s="407"/>
      <c r="C36" s="407"/>
      <c r="D36" s="407"/>
      <c r="E36" s="407"/>
      <c r="F36" s="407"/>
      <c r="G36" s="407"/>
    </row>
    <row r="37" spans="2:7">
      <c r="B37" s="407"/>
      <c r="C37" s="407"/>
      <c r="D37" s="407"/>
      <c r="E37" s="407"/>
      <c r="F37" s="407"/>
      <c r="G37" s="407"/>
    </row>
    <row r="38" spans="2:7" ht="33">
      <c r="B38" s="347"/>
      <c r="C38" s="347"/>
      <c r="D38" s="347"/>
      <c r="E38" s="348"/>
      <c r="F38" s="349"/>
      <c r="G38" s="140"/>
    </row>
    <row r="39" spans="2:7" ht="26.4">
      <c r="B39" s="136"/>
      <c r="C39" s="136"/>
      <c r="D39" s="136"/>
      <c r="E39" s="323"/>
      <c r="G39" s="350"/>
    </row>
    <row r="40" spans="2:7" ht="26.4">
      <c r="B40" s="136"/>
      <c r="C40" s="136"/>
      <c r="D40" s="136"/>
      <c r="E40" s="323"/>
      <c r="G40" s="350"/>
    </row>
    <row r="41" spans="2:7" ht="26.4">
      <c r="B41" s="136"/>
      <c r="C41" s="136"/>
      <c r="D41" s="136"/>
      <c r="E41" s="323"/>
      <c r="G41" s="350"/>
    </row>
    <row r="42" spans="2:7" ht="26.4">
      <c r="B42" s="136"/>
      <c r="C42" s="136"/>
      <c r="D42" s="136"/>
      <c r="E42" s="323"/>
      <c r="G42" s="350"/>
    </row>
    <row r="43" spans="2:7" ht="26.4">
      <c r="B43" s="136"/>
      <c r="E43" s="323"/>
      <c r="G43" s="350"/>
    </row>
    <row r="44" spans="2:7" ht="26.4">
      <c r="B44" s="136"/>
      <c r="E44" s="323"/>
      <c r="G44" s="350"/>
    </row>
    <row r="45" spans="2:7" ht="26.4">
      <c r="B45" s="136"/>
      <c r="E45" s="323"/>
      <c r="G45" s="350"/>
    </row>
    <row r="46" spans="2:7" ht="26.4">
      <c r="B46" s="136"/>
      <c r="E46" s="323"/>
      <c r="G46" s="350"/>
    </row>
    <row r="47" spans="2:7" ht="26.4">
      <c r="B47" s="136"/>
      <c r="E47" s="323"/>
      <c r="G47" s="350"/>
    </row>
    <row r="48" spans="2:7" ht="26.4">
      <c r="B48" s="136"/>
      <c r="E48" s="323"/>
      <c r="G48" s="350"/>
    </row>
    <row r="50" spans="7:7">
      <c r="G50" s="351"/>
    </row>
  </sheetData>
  <mergeCells count="31">
    <mergeCell ref="B32:G33"/>
    <mergeCell ref="B28:F28"/>
    <mergeCell ref="B27:E27"/>
    <mergeCell ref="B21:E21"/>
    <mergeCell ref="B22:E22"/>
    <mergeCell ref="B23:E23"/>
    <mergeCell ref="B26:E26"/>
    <mergeCell ref="B24:E24"/>
    <mergeCell ref="B25:E25"/>
    <mergeCell ref="B14:B15"/>
    <mergeCell ref="C15:D16"/>
    <mergeCell ref="E15:G16"/>
    <mergeCell ref="B17:D17"/>
    <mergeCell ref="B30:G31"/>
    <mergeCell ref="B18:G19"/>
    <mergeCell ref="B36:G37"/>
    <mergeCell ref="B2:B9"/>
    <mergeCell ref="C2:G2"/>
    <mergeCell ref="C3:D5"/>
    <mergeCell ref="E3:G5"/>
    <mergeCell ref="C6:D8"/>
    <mergeCell ref="E6:G8"/>
    <mergeCell ref="C9:D9"/>
    <mergeCell ref="E9:G9"/>
    <mergeCell ref="C10:D10"/>
    <mergeCell ref="E10:G10"/>
    <mergeCell ref="B12:B13"/>
    <mergeCell ref="C12:D14"/>
    <mergeCell ref="E12:G14"/>
    <mergeCell ref="C11:D11"/>
    <mergeCell ref="E11:G11"/>
  </mergeCells>
  <pageMargins left="0.7" right="0.7" top="0.75" bottom="0.75" header="0.3" footer="0.3"/>
  <pageSetup paperSize="9" scale="3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7DEB-50C9-FA46-8A35-C16C262B5509}">
  <sheetPr>
    <tabColor theme="0"/>
    <pageSetUpPr fitToPage="1"/>
  </sheetPr>
  <dimension ref="A1:G362"/>
  <sheetViews>
    <sheetView topLeftCell="A8" zoomScale="107" zoomScaleNormal="107" workbookViewId="0">
      <selection activeCell="A243" activeCellId="1" sqref="E239 A243"/>
    </sheetView>
  </sheetViews>
  <sheetFormatPr defaultColWidth="10.77734375" defaultRowHeight="13.8"/>
  <cols>
    <col min="1" max="1" width="90.77734375" style="1" customWidth="1"/>
    <col min="2" max="2" width="18.77734375" style="3" bestFit="1" customWidth="1"/>
    <col min="3" max="3" width="13.33203125" style="25" bestFit="1" customWidth="1"/>
    <col min="4" max="4" width="14.6640625" style="1" bestFit="1" customWidth="1"/>
    <col min="5" max="5" width="13.33203125" style="29" bestFit="1" customWidth="1"/>
    <col min="6" max="6" width="11.33203125" style="1" bestFit="1" customWidth="1"/>
    <col min="7" max="7" width="10.33203125" style="1" bestFit="1" customWidth="1"/>
    <col min="8" max="16384" width="10.77734375" style="1"/>
  </cols>
  <sheetData>
    <row r="1" spans="1:7">
      <c r="A1" s="456" t="s">
        <v>444</v>
      </c>
      <c r="B1" s="457"/>
      <c r="C1" s="457"/>
      <c r="D1" s="457"/>
      <c r="E1" s="458"/>
    </row>
    <row r="2" spans="1:7">
      <c r="A2" s="459"/>
      <c r="B2" s="460"/>
      <c r="C2" s="460"/>
      <c r="D2" s="460"/>
      <c r="E2" s="460"/>
    </row>
    <row r="3" spans="1:7" ht="25.95" customHeight="1" thickBot="1">
      <c r="A3" s="461"/>
      <c r="B3" s="462"/>
      <c r="C3" s="462"/>
      <c r="D3" s="462"/>
      <c r="E3" s="462"/>
    </row>
    <row r="4" spans="1:7" ht="25.95" customHeight="1">
      <c r="A4" s="466" t="s">
        <v>1592</v>
      </c>
      <c r="B4" s="467"/>
      <c r="C4" s="467"/>
      <c r="D4" s="467"/>
      <c r="E4" s="468"/>
      <c r="F4" s="472" t="s">
        <v>1595</v>
      </c>
    </row>
    <row r="5" spans="1:7" ht="27" customHeight="1" thickBot="1">
      <c r="A5" s="469"/>
      <c r="B5" s="470"/>
      <c r="C5" s="470"/>
      <c r="D5" s="470"/>
      <c r="E5" s="471"/>
      <c r="F5" s="472"/>
      <c r="G5" s="324"/>
    </row>
    <row r="6" spans="1:7" ht="30" customHeight="1" thickBot="1">
      <c r="A6" s="463" t="s">
        <v>443</v>
      </c>
      <c r="B6" s="464"/>
      <c r="C6" s="26">
        <f>'RECAP ORDER '!E17</f>
        <v>1</v>
      </c>
      <c r="D6" s="12">
        <f>'RECAP ORDER '!F17</f>
        <v>9</v>
      </c>
      <c r="E6" s="26">
        <f>'RECAP ORDER '!G17</f>
        <v>2023</v>
      </c>
      <c r="F6" s="472"/>
      <c r="G6" s="324"/>
    </row>
    <row r="7" spans="1:7" s="19" customFormat="1" ht="19.05" customHeight="1">
      <c r="A7" s="39" t="s">
        <v>847</v>
      </c>
      <c r="B7" s="39" t="s">
        <v>123</v>
      </c>
      <c r="C7" s="40" t="s">
        <v>124</v>
      </c>
      <c r="D7" s="41" t="s">
        <v>125</v>
      </c>
      <c r="E7" s="42" t="s">
        <v>126</v>
      </c>
      <c r="F7" s="325"/>
    </row>
    <row r="8" spans="1:7" s="19" customFormat="1" ht="19.05" customHeight="1">
      <c r="A8" s="43" t="s">
        <v>1684</v>
      </c>
      <c r="B8" s="44" t="s">
        <v>7</v>
      </c>
      <c r="C8" s="48">
        <v>60</v>
      </c>
      <c r="D8" s="43"/>
      <c r="E8" s="49">
        <f>Table70[[#This Row],[QTY ORDERED ]]*Table70[[#This Row],[PRICE]]</f>
        <v>0</v>
      </c>
      <c r="F8" s="325"/>
    </row>
    <row r="9" spans="1:7" s="19" customFormat="1" ht="19.05" customHeight="1">
      <c r="A9" s="43" t="s">
        <v>1725</v>
      </c>
      <c r="B9" s="44" t="s">
        <v>7</v>
      </c>
      <c r="C9" s="48">
        <v>175</v>
      </c>
      <c r="D9" s="43"/>
      <c r="E9" s="49">
        <f>Table70[[#This Row],[QTY ORDERED ]]*Table70[[#This Row],[PRICE]]</f>
        <v>0</v>
      </c>
      <c r="F9" s="325"/>
    </row>
    <row r="10" spans="1:7" s="19" customFormat="1" ht="19.05" customHeight="1">
      <c r="A10" s="43" t="s">
        <v>1685</v>
      </c>
      <c r="B10" s="44" t="s">
        <v>7</v>
      </c>
      <c r="C10" s="48">
        <v>73</v>
      </c>
      <c r="D10" s="43"/>
      <c r="E10" s="49">
        <f>Table70[[#This Row],[QTY ORDERED ]]*Table70[[#This Row],[PRICE]]</f>
        <v>0</v>
      </c>
      <c r="F10" s="325"/>
    </row>
    <row r="11" spans="1:7" s="19" customFormat="1" ht="19.05" customHeight="1">
      <c r="A11" s="43" t="s">
        <v>1682</v>
      </c>
      <c r="B11" s="44" t="s">
        <v>7</v>
      </c>
      <c r="C11" s="48">
        <v>70</v>
      </c>
      <c r="D11" s="43"/>
      <c r="E11" s="49">
        <f>Table70[[#This Row],[QTY ORDERED ]]*Table70[[#This Row],[PRICE]]</f>
        <v>0</v>
      </c>
      <c r="F11" s="325"/>
    </row>
    <row r="12" spans="1:7" s="19" customFormat="1" ht="17.399999999999999">
      <c r="A12" s="43" t="s">
        <v>1679</v>
      </c>
      <c r="B12" s="44" t="s">
        <v>7</v>
      </c>
      <c r="C12" s="48">
        <v>32</v>
      </c>
      <c r="D12" s="43"/>
      <c r="E12" s="49">
        <f>Table70[[#This Row],[QTY ORDERED ]]*Table70[[#This Row],[PRICE]]</f>
        <v>0</v>
      </c>
      <c r="F12" s="314"/>
      <c r="G12" s="313">
        <f>Table70[[#This Row],[PRICE]]*0.1</f>
        <v>3.2</v>
      </c>
    </row>
    <row r="13" spans="1:7" s="19" customFormat="1" ht="17.399999999999999">
      <c r="A13" s="43" t="s">
        <v>1764</v>
      </c>
      <c r="B13" s="44" t="s">
        <v>7</v>
      </c>
      <c r="C13" s="45">
        <v>10</v>
      </c>
      <c r="D13" s="43"/>
      <c r="E13" s="49">
        <f>Table70[[#This Row],[QTY ORDERED ]]*Table70[[#This Row],[PRICE]]</f>
        <v>0</v>
      </c>
      <c r="F13" s="314"/>
      <c r="G13" s="313">
        <f>Table70[[#This Row],[PRICE]]*0.1</f>
        <v>1</v>
      </c>
    </row>
    <row r="14" spans="1:7" s="19" customFormat="1" ht="17.399999999999999">
      <c r="A14" s="43" t="s">
        <v>1715</v>
      </c>
      <c r="B14" s="44" t="s">
        <v>7</v>
      </c>
      <c r="C14" s="45">
        <v>21.5</v>
      </c>
      <c r="D14" s="43"/>
      <c r="E14" s="49">
        <f>Table70[[#This Row],[QTY ORDERED ]]*Table70[[#This Row],[PRICE]]</f>
        <v>0</v>
      </c>
      <c r="F14" s="314"/>
      <c r="G14" s="313"/>
    </row>
    <row r="15" spans="1:7" s="19" customFormat="1" ht="17.399999999999999">
      <c r="A15" s="43" t="s">
        <v>1716</v>
      </c>
      <c r="B15" s="44" t="s">
        <v>7</v>
      </c>
      <c r="C15" s="45">
        <v>12</v>
      </c>
      <c r="D15" s="43"/>
      <c r="E15" s="49">
        <f>Table70[[#This Row],[QTY ORDERED ]]*Table70[[#This Row],[PRICE]]</f>
        <v>0</v>
      </c>
      <c r="F15" s="314"/>
      <c r="G15" s="313">
        <f>Table70[[#This Row],[PRICE]]*0.1</f>
        <v>1.2000000000000002</v>
      </c>
    </row>
    <row r="16" spans="1:7" s="19" customFormat="1" ht="17.399999999999999">
      <c r="A16" s="43" t="s">
        <v>1717</v>
      </c>
      <c r="B16" s="44" t="s">
        <v>7</v>
      </c>
      <c r="C16" s="45">
        <v>12</v>
      </c>
      <c r="D16" s="43"/>
      <c r="E16" s="49">
        <f>Table70[[#This Row],[QTY ORDERED ]]*Table70[[#This Row],[PRICE]]</f>
        <v>0</v>
      </c>
      <c r="F16" s="314"/>
      <c r="G16" s="313"/>
    </row>
    <row r="17" spans="1:7" s="19" customFormat="1" ht="17.399999999999999">
      <c r="A17" s="43" t="s">
        <v>1718</v>
      </c>
      <c r="B17" s="44" t="s">
        <v>7</v>
      </c>
      <c r="C17" s="45">
        <v>65</v>
      </c>
      <c r="D17" s="43"/>
      <c r="E17" s="49">
        <f>Table70[[#This Row],[QTY ORDERED ]]*Table70[[#This Row],[PRICE]]</f>
        <v>0</v>
      </c>
      <c r="F17" s="314"/>
      <c r="G17" s="313">
        <f>Table70[[#This Row],[PRICE]]*0.1</f>
        <v>6.5</v>
      </c>
    </row>
    <row r="18" spans="1:7" s="19" customFormat="1" ht="17.399999999999999">
      <c r="A18" s="43" t="s">
        <v>1724</v>
      </c>
      <c r="B18" s="44" t="s">
        <v>7</v>
      </c>
      <c r="C18" s="45">
        <v>159</v>
      </c>
      <c r="D18" s="43"/>
      <c r="E18" s="46">
        <f>Table70[[#This Row],[QTY ORDERED ]]*Table70[[#This Row],[PRICE]]</f>
        <v>0</v>
      </c>
      <c r="F18" s="314"/>
      <c r="G18" s="313">
        <f>Table70[[#This Row],[PRICE]]*0.1</f>
        <v>15.9</v>
      </c>
    </row>
    <row r="19" spans="1:7" s="19" customFormat="1" ht="17.399999999999999">
      <c r="A19" s="43" t="s">
        <v>1723</v>
      </c>
      <c r="B19" s="44" t="s">
        <v>7</v>
      </c>
      <c r="C19" s="45">
        <v>160</v>
      </c>
      <c r="D19" s="43"/>
      <c r="E19" s="46">
        <f>Table70[[#This Row],[QTY ORDERED ]]*Table70[[#This Row],[PRICE]]</f>
        <v>0</v>
      </c>
      <c r="F19" s="314"/>
      <c r="G19" s="313">
        <f>Table70[[#This Row],[PRICE]]*0.1</f>
        <v>16</v>
      </c>
    </row>
    <row r="20" spans="1:7" s="19" customFormat="1" ht="17.399999999999999">
      <c r="A20" s="43" t="s">
        <v>1719</v>
      </c>
      <c r="B20" s="44" t="s">
        <v>7</v>
      </c>
      <c r="C20" s="45">
        <v>124</v>
      </c>
      <c r="D20" s="43"/>
      <c r="E20" s="49">
        <f>Table70[[#This Row],[QTY ORDERED ]]*Table70[[#This Row],[PRICE]]</f>
        <v>0</v>
      </c>
      <c r="F20" s="314"/>
      <c r="G20" s="313">
        <f>Table70[[#This Row],[PRICE]]*0.1</f>
        <v>12.4</v>
      </c>
    </row>
    <row r="21" spans="1:7" s="19" customFormat="1" ht="17.399999999999999">
      <c r="A21" s="43" t="s">
        <v>1720</v>
      </c>
      <c r="B21" s="44" t="s">
        <v>7</v>
      </c>
      <c r="C21" s="45">
        <v>139</v>
      </c>
      <c r="D21" s="43"/>
      <c r="E21" s="49">
        <f>Table70[[#This Row],[QTY ORDERED ]]*Table70[[#This Row],[PRICE]]</f>
        <v>0</v>
      </c>
      <c r="F21" s="314"/>
      <c r="G21" s="313"/>
    </row>
    <row r="22" spans="1:7" s="19" customFormat="1" ht="17.399999999999999">
      <c r="A22" s="43" t="s">
        <v>1721</v>
      </c>
      <c r="B22" s="44" t="s">
        <v>7</v>
      </c>
      <c r="C22" s="48">
        <v>35</v>
      </c>
      <c r="D22" s="43"/>
      <c r="E22" s="49">
        <f>Table70[[#This Row],[QTY ORDERED ]]*Table70[[#This Row],[PRICE]]</f>
        <v>0</v>
      </c>
      <c r="F22" s="314"/>
      <c r="G22" s="313"/>
    </row>
    <row r="23" spans="1:7" s="19" customFormat="1" ht="17.399999999999999">
      <c r="A23" s="43" t="s">
        <v>1722</v>
      </c>
      <c r="B23" s="44" t="s">
        <v>7</v>
      </c>
      <c r="C23" s="48">
        <v>35</v>
      </c>
      <c r="D23" s="43"/>
      <c r="E23" s="49">
        <f>Table70[[#This Row],[QTY ORDERED ]]*Table70[[#This Row],[PRICE]]</f>
        <v>0</v>
      </c>
      <c r="F23" s="314"/>
      <c r="G23" s="313"/>
    </row>
    <row r="24" spans="1:7" s="19" customFormat="1" ht="17.399999999999999">
      <c r="A24" s="43" t="s">
        <v>1765</v>
      </c>
      <c r="B24" s="44" t="s">
        <v>7</v>
      </c>
      <c r="C24" s="45">
        <v>56.1</v>
      </c>
      <c r="D24" s="43"/>
      <c r="E24" s="49">
        <f>Table70[[#This Row],[QTY ORDERED ]]*Table70[[#This Row],[PRICE]]</f>
        <v>0</v>
      </c>
      <c r="F24" s="314"/>
      <c r="G24" s="313"/>
    </row>
    <row r="25" spans="1:7" s="19" customFormat="1" ht="17.399999999999999">
      <c r="A25" s="43" t="s">
        <v>1726</v>
      </c>
      <c r="B25" s="44" t="s">
        <v>7</v>
      </c>
      <c r="C25" s="45">
        <v>56.1</v>
      </c>
      <c r="D25" s="43"/>
      <c r="E25" s="49">
        <f>Table70[[#This Row],[QTY ORDERED ]]*Table70[[#This Row],[PRICE]]</f>
        <v>0</v>
      </c>
      <c r="F25" s="314"/>
      <c r="G25" s="313"/>
    </row>
    <row r="26" spans="1:7" s="19" customFormat="1" ht="17.399999999999999">
      <c r="A26" s="43" t="s">
        <v>1727</v>
      </c>
      <c r="B26" s="44" t="s">
        <v>7</v>
      </c>
      <c r="C26" s="45">
        <v>80</v>
      </c>
      <c r="D26" s="43"/>
      <c r="E26" s="49">
        <f>Table70[[#This Row],[QTY ORDERED ]]*Table70[[#This Row],[PRICE]]</f>
        <v>0</v>
      </c>
      <c r="F26" s="314"/>
      <c r="G26" s="313"/>
    </row>
    <row r="27" spans="1:7" s="19" customFormat="1" ht="17.399999999999999">
      <c r="A27" s="50" t="s">
        <v>1728</v>
      </c>
      <c r="B27" s="59" t="s">
        <v>7</v>
      </c>
      <c r="C27" s="49">
        <v>25.5</v>
      </c>
      <c r="D27" s="50"/>
      <c r="E27" s="49">
        <f>Table70[[#This Row],[PRICE]]*Table70[[#This Row],[QTY ORDERED ]]</f>
        <v>0</v>
      </c>
      <c r="F27" s="314"/>
      <c r="G27" s="313"/>
    </row>
    <row r="28" spans="1:7" s="19" customFormat="1" ht="17.399999999999999">
      <c r="A28" s="50" t="s">
        <v>1729</v>
      </c>
      <c r="B28" s="59" t="s">
        <v>7</v>
      </c>
      <c r="C28" s="49">
        <v>37</v>
      </c>
      <c r="D28" s="50"/>
      <c r="E28" s="49">
        <f>Table70[[#This Row],[PRICE]]*Table70[[#This Row],[QTY ORDERED ]]</f>
        <v>0</v>
      </c>
      <c r="F28" s="314"/>
      <c r="G28" s="313"/>
    </row>
    <row r="29" spans="1:7" s="19" customFormat="1" ht="17.399999999999999">
      <c r="A29" s="43" t="s">
        <v>1730</v>
      </c>
      <c r="B29" s="44" t="s">
        <v>7</v>
      </c>
      <c r="C29" s="45">
        <v>45</v>
      </c>
      <c r="D29" s="43"/>
      <c r="E29" s="49">
        <f>Table70[[#This Row],[QTY ORDERED ]]*Table70[[#This Row],[PRICE]]</f>
        <v>0</v>
      </c>
      <c r="F29" s="314"/>
      <c r="G29" s="313"/>
    </row>
    <row r="30" spans="1:7" s="19" customFormat="1" ht="17.399999999999999">
      <c r="A30" s="43" t="s">
        <v>1686</v>
      </c>
      <c r="B30" s="44" t="s">
        <v>7</v>
      </c>
      <c r="C30" s="45">
        <v>49</v>
      </c>
      <c r="D30" s="43"/>
      <c r="E30" s="49">
        <f>Table70[[#This Row],[QTY ORDERED ]]*Table70[[#This Row],[PRICE]]</f>
        <v>0</v>
      </c>
      <c r="F30" s="314"/>
      <c r="G30" s="313"/>
    </row>
    <row r="31" spans="1:7" s="19" customFormat="1" ht="17.399999999999999">
      <c r="A31" s="43" t="s">
        <v>1731</v>
      </c>
      <c r="B31" s="44" t="s">
        <v>7</v>
      </c>
      <c r="C31" s="45">
        <v>70</v>
      </c>
      <c r="D31" s="43"/>
      <c r="E31" s="49">
        <f>Table70[[#This Row],[QTY ORDERED ]]*Table70[[#This Row],[PRICE]]</f>
        <v>0</v>
      </c>
      <c r="F31" s="314"/>
      <c r="G31" s="313"/>
    </row>
    <row r="32" spans="1:7" s="19" customFormat="1" ht="17.399999999999999">
      <c r="A32" s="43" t="s">
        <v>1680</v>
      </c>
      <c r="B32" s="44" t="s">
        <v>7</v>
      </c>
      <c r="C32" s="45">
        <v>168</v>
      </c>
      <c r="D32" s="43"/>
      <c r="E32" s="49">
        <f>Table70[[#This Row],[QTY ORDERED ]]*Table70[[#This Row],[PRICE]]</f>
        <v>0</v>
      </c>
      <c r="F32" s="314"/>
      <c r="G32" s="313"/>
    </row>
    <row r="33" spans="1:7" s="19" customFormat="1" ht="17.399999999999999">
      <c r="A33" s="43" t="s">
        <v>1683</v>
      </c>
      <c r="B33" s="44" t="s">
        <v>7</v>
      </c>
      <c r="C33" s="45">
        <v>165</v>
      </c>
      <c r="D33" s="43"/>
      <c r="E33" s="49">
        <f>Table70[[#This Row],[QTY ORDERED ]]*Table70[[#This Row],[PRICE]]</f>
        <v>0</v>
      </c>
      <c r="F33" s="314"/>
      <c r="G33" s="313"/>
    </row>
    <row r="34" spans="1:7" s="19" customFormat="1" ht="17.399999999999999">
      <c r="A34" s="43" t="s">
        <v>1681</v>
      </c>
      <c r="B34" s="44" t="s">
        <v>7</v>
      </c>
      <c r="C34" s="45">
        <v>128</v>
      </c>
      <c r="D34" s="43"/>
      <c r="E34" s="49">
        <f>Table70[[#This Row],[QTY ORDERED ]]*Table70[[#This Row],[PRICE]]</f>
        <v>0</v>
      </c>
      <c r="F34" s="314"/>
      <c r="G34" s="313">
        <f>Table70[[#This Row],[PRICE]]*0.1</f>
        <v>12.8</v>
      </c>
    </row>
    <row r="35" spans="1:7" s="19" customFormat="1" ht="17.399999999999999">
      <c r="A35" s="51" t="s">
        <v>902</v>
      </c>
      <c r="B35" s="39"/>
      <c r="C35" s="40"/>
      <c r="D35" s="41"/>
      <c r="E35" s="40"/>
      <c r="F35" s="314"/>
      <c r="G35" s="313">
        <f>Table70[[#This Row],[PRICE]]*0.1</f>
        <v>0</v>
      </c>
    </row>
    <row r="36" spans="1:7" s="19" customFormat="1" ht="17.399999999999999">
      <c r="A36" s="50" t="s">
        <v>1732</v>
      </c>
      <c r="B36" s="44" t="s">
        <v>7</v>
      </c>
      <c r="C36" s="49">
        <v>61.5</v>
      </c>
      <c r="D36" s="50"/>
      <c r="E36" s="46">
        <f>Table70[[#This Row],[QTY ORDERED ]]*Table70[[#This Row],[PRICE]]</f>
        <v>0</v>
      </c>
      <c r="F36" s="314"/>
      <c r="G36" s="313">
        <f>Table70[[#This Row],[PRICE]]*0.1</f>
        <v>6.15</v>
      </c>
    </row>
    <row r="37" spans="1:7" s="19" customFormat="1" ht="17.399999999999999">
      <c r="A37" s="43" t="s">
        <v>1735</v>
      </c>
      <c r="B37" s="44" t="s">
        <v>7</v>
      </c>
      <c r="C37" s="45">
        <v>55</v>
      </c>
      <c r="D37" s="43"/>
      <c r="E37" s="46">
        <f>Table70[[#This Row],[QTY ORDERED ]]*Table70[[#This Row],[PRICE]]</f>
        <v>0</v>
      </c>
      <c r="F37" s="314"/>
      <c r="G37" s="313">
        <f>Table70[[#This Row],[PRICE]]*0.1</f>
        <v>5.5</v>
      </c>
    </row>
    <row r="38" spans="1:7" s="19" customFormat="1" ht="17.399999999999999">
      <c r="A38" s="43" t="s">
        <v>140</v>
      </c>
      <c r="B38" s="44" t="s">
        <v>7</v>
      </c>
      <c r="C38" s="45">
        <v>49</v>
      </c>
      <c r="D38" s="43"/>
      <c r="E38" s="46">
        <f>Table70[[#This Row],[QTY ORDERED ]]*Table70[[#This Row],[PRICE]]</f>
        <v>0</v>
      </c>
      <c r="F38" s="314"/>
      <c r="G38" s="313">
        <f>Table70[[#This Row],[PRICE]]*0.1</f>
        <v>4.9000000000000004</v>
      </c>
    </row>
    <row r="39" spans="1:7" s="19" customFormat="1" ht="17.399999999999999">
      <c r="A39" s="43" t="s">
        <v>141</v>
      </c>
      <c r="B39" s="44" t="s">
        <v>7</v>
      </c>
      <c r="C39" s="45">
        <v>135</v>
      </c>
      <c r="D39" s="43"/>
      <c r="E39" s="46">
        <f>Table70[[#This Row],[QTY ORDERED ]]*Table70[[#This Row],[PRICE]]</f>
        <v>0</v>
      </c>
      <c r="F39" s="314"/>
      <c r="G39" s="313">
        <f>Table70[[#This Row],[PRICE]]*0.1</f>
        <v>13.5</v>
      </c>
    </row>
    <row r="40" spans="1:7" s="19" customFormat="1" ht="17.399999999999999">
      <c r="A40" s="43" t="s">
        <v>610</v>
      </c>
      <c r="B40" s="44" t="s">
        <v>7</v>
      </c>
      <c r="C40" s="45">
        <v>100</v>
      </c>
      <c r="D40" s="43"/>
      <c r="E40" s="46">
        <f>Table70[[#This Row],[QTY ORDERED ]]*Table70[[#This Row],[PRICE]]</f>
        <v>0</v>
      </c>
      <c r="F40" s="314"/>
      <c r="G40" s="313">
        <f>Table70[[#This Row],[PRICE]]*0.1</f>
        <v>10</v>
      </c>
    </row>
    <row r="41" spans="1:7" s="19" customFormat="1" ht="17.399999999999999">
      <c r="A41" s="43" t="s">
        <v>371</v>
      </c>
      <c r="B41" s="44" t="s">
        <v>7</v>
      </c>
      <c r="C41" s="45">
        <v>29</v>
      </c>
      <c r="D41" s="43"/>
      <c r="E41" s="46">
        <f>Table70[[#This Row],[QTY ORDERED ]]*Table70[[#This Row],[PRICE]]</f>
        <v>0</v>
      </c>
      <c r="F41" s="314"/>
      <c r="G41" s="313">
        <f>Table70[[#This Row],[PRICE]]*0.1</f>
        <v>2.9000000000000004</v>
      </c>
    </row>
    <row r="42" spans="1:7" s="19" customFormat="1" ht="17.399999999999999">
      <c r="A42" s="43" t="s">
        <v>1734</v>
      </c>
      <c r="B42" s="44" t="s">
        <v>7</v>
      </c>
      <c r="C42" s="45">
        <v>55</v>
      </c>
      <c r="D42" s="43"/>
      <c r="E42" s="46">
        <f>Table70[[#This Row],[QTY ORDERED ]]*Table70[[#This Row],[PRICE]]</f>
        <v>0</v>
      </c>
      <c r="F42" s="314"/>
      <c r="G42" s="313">
        <f>Table70[[#This Row],[PRICE]]*0.1</f>
        <v>5.5</v>
      </c>
    </row>
    <row r="43" spans="1:7" s="19" customFormat="1" ht="17.399999999999999">
      <c r="A43" s="43" t="s">
        <v>653</v>
      </c>
      <c r="B43" s="44" t="s">
        <v>7</v>
      </c>
      <c r="C43" s="48">
        <v>55</v>
      </c>
      <c r="D43" s="43"/>
      <c r="E43" s="46">
        <f>Table70[[#This Row],[QTY ORDERED ]]*Table70[[#This Row],[PRICE]]</f>
        <v>0</v>
      </c>
      <c r="F43" s="314"/>
      <c r="G43" s="313">
        <f>Table70[[#This Row],[PRICE]]*0.1</f>
        <v>5.5</v>
      </c>
    </row>
    <row r="44" spans="1:7" s="19" customFormat="1" ht="17.399999999999999">
      <c r="A44" s="43" t="s">
        <v>652</v>
      </c>
      <c r="B44" s="44" t="s">
        <v>7</v>
      </c>
      <c r="C44" s="48">
        <v>69</v>
      </c>
      <c r="D44" s="43"/>
      <c r="E44" s="49">
        <f>Table70[[#This Row],[QTY ORDERED ]]*Table70[[#This Row],[PRICE]]</f>
        <v>0</v>
      </c>
      <c r="F44" s="314"/>
      <c r="G44" s="313"/>
    </row>
    <row r="45" spans="1:7" s="19" customFormat="1" ht="17.399999999999999">
      <c r="A45" s="155" t="s">
        <v>1738</v>
      </c>
      <c r="B45" s="44" t="s">
        <v>7</v>
      </c>
      <c r="C45" s="45">
        <v>165</v>
      </c>
      <c r="D45" s="43"/>
      <c r="E45" s="46"/>
      <c r="F45" s="314"/>
      <c r="G45" s="313">
        <f>Table70[[#This Row],[PRICE]]*0.1</f>
        <v>16.5</v>
      </c>
    </row>
    <row r="46" spans="1:7" s="19" customFormat="1" ht="17.399999999999999">
      <c r="A46" s="58" t="s">
        <v>1691</v>
      </c>
      <c r="B46" s="44" t="s">
        <v>7</v>
      </c>
      <c r="C46" s="48">
        <v>35</v>
      </c>
      <c r="D46" s="43"/>
      <c r="E46" s="46">
        <f>Table70[[#This Row],[QTY ORDERED ]]*Table70[[#This Row],[PRICE]]</f>
        <v>0</v>
      </c>
      <c r="F46" s="314"/>
      <c r="G46" s="313">
        <f>Table70[[#This Row],[PRICE]]*0.1</f>
        <v>3.5</v>
      </c>
    </row>
    <row r="47" spans="1:7" s="19" customFormat="1" ht="17.399999999999999">
      <c r="A47" s="43" t="s">
        <v>1740</v>
      </c>
      <c r="B47" s="44" t="s">
        <v>7</v>
      </c>
      <c r="C47" s="48">
        <v>215</v>
      </c>
      <c r="D47" s="43"/>
      <c r="E47" s="46">
        <f>Table70[[#This Row],[QTY ORDERED ]]*Table70[[#This Row],[PRICE]]</f>
        <v>0</v>
      </c>
      <c r="F47" s="314"/>
      <c r="G47" s="313">
        <f>Table70[[#This Row],[PRICE]]*0.1</f>
        <v>21.5</v>
      </c>
    </row>
    <row r="48" spans="1:7" s="19" customFormat="1" ht="17.399999999999999">
      <c r="A48" s="43" t="s">
        <v>1733</v>
      </c>
      <c r="B48" s="44" t="s">
        <v>7</v>
      </c>
      <c r="C48" s="48">
        <v>69</v>
      </c>
      <c r="D48" s="43"/>
      <c r="E48" s="49">
        <f>Table70[[#This Row],[QTY ORDERED ]]*Table70[[#This Row],[PRICE]]</f>
        <v>0</v>
      </c>
      <c r="F48" s="314"/>
      <c r="G48" s="313">
        <f>Table70[[#This Row],[PRICE]]*0.1</f>
        <v>6.9</v>
      </c>
    </row>
    <row r="49" spans="1:7" s="19" customFormat="1" ht="17.399999999999999">
      <c r="A49" s="43" t="s">
        <v>1737</v>
      </c>
      <c r="B49" s="44" t="s">
        <v>7</v>
      </c>
      <c r="C49" s="45">
        <v>79</v>
      </c>
      <c r="D49" s="43"/>
      <c r="E49" s="46">
        <f>Table70[[#This Row],[PRICE]]*Table70[[#This Row],[QTY ORDERED ]]</f>
        <v>0</v>
      </c>
      <c r="F49" s="314"/>
      <c r="G49" s="313">
        <f>Table70[[#This Row],[PRICE]]*0.1</f>
        <v>7.9</v>
      </c>
    </row>
    <row r="50" spans="1:7" s="19" customFormat="1" ht="17.399999999999999">
      <c r="A50" s="43" t="s">
        <v>1736</v>
      </c>
      <c r="B50" s="44" t="s">
        <v>7</v>
      </c>
      <c r="C50" s="45">
        <v>79</v>
      </c>
      <c r="D50" s="43"/>
      <c r="E50" s="46">
        <f>Table70[[#This Row],[PRICE]]*Table70[[#This Row],[QTY ORDERED ]]</f>
        <v>0</v>
      </c>
      <c r="F50" s="314"/>
      <c r="G50" s="313"/>
    </row>
    <row r="51" spans="1:7" s="19" customFormat="1" ht="17.399999999999999">
      <c r="A51" s="43" t="s">
        <v>1739</v>
      </c>
      <c r="B51" s="44" t="s">
        <v>7</v>
      </c>
      <c r="C51" s="48">
        <v>85</v>
      </c>
      <c r="D51" s="43"/>
      <c r="E51" s="46">
        <f>Table70[[#This Row],[PRICE]]*Table70[[#This Row],[QTY ORDERED ]]</f>
        <v>0</v>
      </c>
      <c r="F51" s="314"/>
      <c r="G51" s="313">
        <f>Table70[[#This Row],[PRICE]]*0.1</f>
        <v>8.5</v>
      </c>
    </row>
    <row r="52" spans="1:7" s="19" customFormat="1" ht="17.399999999999999">
      <c r="A52" s="43" t="s">
        <v>1742</v>
      </c>
      <c r="B52" s="44" t="s">
        <v>7</v>
      </c>
      <c r="C52" s="48">
        <v>195</v>
      </c>
      <c r="D52" s="43"/>
      <c r="E52" s="46">
        <f>Table70[[#This Row],[QTY ORDERED ]]*Table70[[#This Row],[PRICE]]</f>
        <v>0</v>
      </c>
      <c r="F52" s="314"/>
      <c r="G52" s="313">
        <f>Table70[[#This Row],[PRICE]]*0.1</f>
        <v>19.5</v>
      </c>
    </row>
    <row r="53" spans="1:7" s="19" customFormat="1" ht="17.399999999999999">
      <c r="A53" s="56" t="s">
        <v>1500</v>
      </c>
      <c r="B53" s="44" t="s">
        <v>7</v>
      </c>
      <c r="C53" s="48">
        <v>16.8</v>
      </c>
      <c r="D53" s="43"/>
      <c r="E53" s="49">
        <f>Table70[[#This Row],[PRICE]]*Table70[[#This Row],[QTY ORDERED ]]</f>
        <v>0</v>
      </c>
      <c r="F53" s="314"/>
      <c r="G53" s="313">
        <f>Table70[[#This Row],[PRICE]]*0.1</f>
        <v>1.6800000000000002</v>
      </c>
    </row>
    <row r="54" spans="1:7" s="19" customFormat="1" ht="17.399999999999999">
      <c r="A54" s="81" t="s">
        <v>1692</v>
      </c>
      <c r="B54" s="44" t="s">
        <v>7</v>
      </c>
      <c r="C54" s="48">
        <v>25</v>
      </c>
      <c r="D54" s="43"/>
      <c r="E54" s="49">
        <f>Table70[[#This Row],[QTY ORDERED ]]*Table70[[#This Row],[PRICE]]</f>
        <v>0</v>
      </c>
      <c r="F54" s="314"/>
      <c r="G54" s="313">
        <f>Table70[[#This Row],[PRICE]]*0.1</f>
        <v>2.5</v>
      </c>
    </row>
    <row r="55" spans="1:7" s="19" customFormat="1" ht="17.399999999999999">
      <c r="A55" s="43" t="s">
        <v>1741</v>
      </c>
      <c r="B55" s="44" t="s">
        <v>7</v>
      </c>
      <c r="C55" s="48">
        <v>195</v>
      </c>
      <c r="D55" s="43"/>
      <c r="E55" s="46">
        <f>Table70[[#This Row],[QTY ORDERED ]]*Table70[[#This Row],[PRICE]]</f>
        <v>0</v>
      </c>
      <c r="F55" s="314"/>
      <c r="G55" s="313"/>
    </row>
    <row r="56" spans="1:7" s="19" customFormat="1" ht="17.399999999999999">
      <c r="A56" s="51" t="s">
        <v>551</v>
      </c>
      <c r="B56" s="39"/>
      <c r="C56" s="52"/>
      <c r="D56" s="39"/>
      <c r="E56" s="53"/>
      <c r="F56" s="314"/>
      <c r="G56" s="313">
        <f>Table70[[#This Row],[PRICE]]*0.1</f>
        <v>0</v>
      </c>
    </row>
    <row r="57" spans="1:7" s="19" customFormat="1" ht="17.399999999999999">
      <c r="A57" s="43" t="s">
        <v>570</v>
      </c>
      <c r="B57" s="44" t="s">
        <v>7</v>
      </c>
      <c r="C57" s="48">
        <v>90</v>
      </c>
      <c r="D57" s="43"/>
      <c r="E57" s="49">
        <f>Table70[[#This Row],[QTY ORDERED ]]*Table70[[#This Row],[PRICE]]</f>
        <v>0</v>
      </c>
      <c r="F57" s="314"/>
      <c r="G57" s="313">
        <f>Table70[[#This Row],[PRICE]]*0.1</f>
        <v>9</v>
      </c>
    </row>
    <row r="58" spans="1:7" s="19" customFormat="1" ht="17.399999999999999">
      <c r="A58" s="47" t="s">
        <v>682</v>
      </c>
      <c r="B58" s="44" t="s">
        <v>7</v>
      </c>
      <c r="C58" s="45">
        <v>135</v>
      </c>
      <c r="D58" s="43"/>
      <c r="E58" s="46"/>
      <c r="F58" s="314"/>
      <c r="G58" s="313">
        <f>Table70[[#This Row],[PRICE]]*0.1</f>
        <v>13.5</v>
      </c>
    </row>
    <row r="59" spans="1:7" s="19" customFormat="1" ht="17.399999999999999">
      <c r="A59" s="47" t="s">
        <v>683</v>
      </c>
      <c r="B59" s="44" t="s">
        <v>7</v>
      </c>
      <c r="C59" s="45">
        <v>90</v>
      </c>
      <c r="D59" s="43"/>
      <c r="E59" s="46"/>
      <c r="F59" s="314"/>
      <c r="G59" s="313">
        <f>Table70[[#This Row],[PRICE]]*0.1</f>
        <v>9</v>
      </c>
    </row>
    <row r="60" spans="1:7" s="19" customFormat="1" ht="17.399999999999999">
      <c r="A60" s="43" t="s">
        <v>1745</v>
      </c>
      <c r="B60" s="44" t="s">
        <v>7</v>
      </c>
      <c r="C60" s="48">
        <v>65</v>
      </c>
      <c r="D60" s="43"/>
      <c r="E60" s="46">
        <f>Table70[[#This Row],[QTY ORDERED ]]*Table70[[#This Row],[PRICE]]</f>
        <v>0</v>
      </c>
      <c r="F60" s="314"/>
      <c r="G60" s="313">
        <f>Table70[[#This Row],[PRICE]]*0.1</f>
        <v>6.5</v>
      </c>
    </row>
    <row r="61" spans="1:7" s="19" customFormat="1" ht="17.399999999999999">
      <c r="A61" s="43" t="s">
        <v>1743</v>
      </c>
      <c r="B61" s="44" t="s">
        <v>7</v>
      </c>
      <c r="C61" s="45">
        <v>189</v>
      </c>
      <c r="D61" s="43"/>
      <c r="E61" s="46">
        <f>Table70[[#This Row],[QTY ORDERED ]]*Table70[[#This Row],[PRICE]]</f>
        <v>0</v>
      </c>
      <c r="F61" s="314"/>
      <c r="G61" s="313">
        <f>Table70[[#This Row],[PRICE]]*0.1</f>
        <v>18.900000000000002</v>
      </c>
    </row>
    <row r="62" spans="1:7" s="19" customFormat="1" ht="17.399999999999999">
      <c r="A62" s="43" t="s">
        <v>1744</v>
      </c>
      <c r="B62" s="44" t="s">
        <v>7</v>
      </c>
      <c r="C62" s="45">
        <v>95</v>
      </c>
      <c r="D62" s="43"/>
      <c r="E62" s="46">
        <f>Table70[[#This Row],[QTY ORDERED ]]*Table70[[#This Row],[PRICE]]</f>
        <v>0</v>
      </c>
      <c r="F62" s="314"/>
      <c r="G62" s="313">
        <f>Table70[[#This Row],[PRICE]]*0.1</f>
        <v>9.5</v>
      </c>
    </row>
    <row r="63" spans="1:7" s="19" customFormat="1" ht="17.399999999999999">
      <c r="A63" s="51" t="s">
        <v>40</v>
      </c>
      <c r="B63" s="39"/>
      <c r="C63" s="52"/>
      <c r="D63" s="39"/>
      <c r="E63" s="53"/>
      <c r="F63" s="314"/>
      <c r="G63" s="313">
        <f>Table70[[#This Row],[PRICE]]*0.1</f>
        <v>0</v>
      </c>
    </row>
    <row r="64" spans="1:7" s="19" customFormat="1" ht="17.399999999999999">
      <c r="A64" s="43" t="s">
        <v>1759</v>
      </c>
      <c r="B64" s="44" t="s">
        <v>7</v>
      </c>
      <c r="C64" s="45">
        <v>125</v>
      </c>
      <c r="D64" s="43"/>
      <c r="E64" s="46">
        <f>Table70[[#This Row],[QTY ORDERED ]]*Table70[[#This Row],[PRICE]]</f>
        <v>0</v>
      </c>
      <c r="F64" s="314"/>
      <c r="G64" s="313">
        <f>Table70[[#This Row],[PRICE]]*0.1</f>
        <v>12.5</v>
      </c>
    </row>
    <row r="65" spans="1:7" s="19" customFormat="1" ht="17.399999999999999">
      <c r="A65" s="50" t="s">
        <v>1752</v>
      </c>
      <c r="B65" s="44" t="s">
        <v>7</v>
      </c>
      <c r="C65" s="46">
        <v>29</v>
      </c>
      <c r="D65" s="50"/>
      <c r="E65" s="46">
        <f>Table70[[#This Row],[QTY ORDERED ]]*Table70[[#This Row],[PRICE]]</f>
        <v>0</v>
      </c>
      <c r="F65" s="314"/>
      <c r="G65" s="313">
        <f>Table70[[#This Row],[PRICE]]*0.1</f>
        <v>2.9000000000000004</v>
      </c>
    </row>
    <row r="66" spans="1:7" s="19" customFormat="1" ht="17.399999999999999">
      <c r="A66" s="43" t="s">
        <v>1748</v>
      </c>
      <c r="B66" s="44" t="s">
        <v>7</v>
      </c>
      <c r="C66" s="48">
        <v>45</v>
      </c>
      <c r="D66" s="43"/>
      <c r="E66" s="49">
        <f>Table70[[#This Row],[QTY ORDERED ]]*Table70[[#This Row],[PRICE]]</f>
        <v>0</v>
      </c>
      <c r="F66" s="314"/>
      <c r="G66" s="313">
        <f>Table70[[#This Row],[PRICE]]*0.1</f>
        <v>4.5</v>
      </c>
    </row>
    <row r="67" spans="1:7" s="19" customFormat="1" ht="17.399999999999999">
      <c r="A67" s="43" t="s">
        <v>1749</v>
      </c>
      <c r="B67" s="44" t="s">
        <v>7</v>
      </c>
      <c r="C67" s="48">
        <v>45</v>
      </c>
      <c r="D67" s="43"/>
      <c r="E67" s="49">
        <f>Table70[[#This Row],[QTY ORDERED ]]*Table70[[#This Row],[PRICE]]</f>
        <v>0</v>
      </c>
      <c r="F67" s="314"/>
      <c r="G67" s="313">
        <f>Table70[[#This Row],[PRICE]]*0.1</f>
        <v>4.5</v>
      </c>
    </row>
    <row r="68" spans="1:7" s="19" customFormat="1" ht="17.399999999999999">
      <c r="A68" s="50" t="s">
        <v>1753</v>
      </c>
      <c r="B68" s="44" t="s">
        <v>7</v>
      </c>
      <c r="C68" s="46">
        <v>29</v>
      </c>
      <c r="D68" s="50"/>
      <c r="E68" s="46">
        <f>Table70[[#This Row],[QTY ORDERED ]]*Table70[[#This Row],[PRICE]]</f>
        <v>0</v>
      </c>
      <c r="F68" s="314"/>
      <c r="G68" s="313">
        <f>Table70[[#This Row],[PRICE]]*0.1</f>
        <v>2.9000000000000004</v>
      </c>
    </row>
    <row r="69" spans="1:7" s="19" customFormat="1" ht="17.399999999999999">
      <c r="A69" s="43" t="s">
        <v>1746</v>
      </c>
      <c r="B69" s="44" t="s">
        <v>7</v>
      </c>
      <c r="C69" s="48">
        <v>45</v>
      </c>
      <c r="D69" s="43"/>
      <c r="E69" s="49">
        <f>Table70[[#This Row],[QTY ORDERED ]]*Table70[[#This Row],[PRICE]]</f>
        <v>0</v>
      </c>
      <c r="F69" s="314"/>
      <c r="G69" s="313">
        <f>Table70[[#This Row],[PRICE]]*0.1</f>
        <v>4.5</v>
      </c>
    </row>
    <row r="70" spans="1:7" s="19" customFormat="1" ht="17.399999999999999">
      <c r="A70" s="43" t="s">
        <v>1747</v>
      </c>
      <c r="B70" s="44" t="s">
        <v>7</v>
      </c>
      <c r="C70" s="48">
        <v>45</v>
      </c>
      <c r="D70" s="43"/>
      <c r="E70" s="49">
        <f>Table70[[#This Row],[QTY ORDERED ]]*Table70[[#This Row],[PRICE]]</f>
        <v>0</v>
      </c>
      <c r="F70" s="314"/>
      <c r="G70" s="313">
        <f>Table70[[#This Row],[PRICE]]*0.1</f>
        <v>4.5</v>
      </c>
    </row>
    <row r="71" spans="1:7" s="19" customFormat="1" ht="17.399999999999999">
      <c r="A71" s="43" t="s">
        <v>1750</v>
      </c>
      <c r="B71" s="44" t="s">
        <v>7</v>
      </c>
      <c r="C71" s="48">
        <v>39.5</v>
      </c>
      <c r="D71" s="43"/>
      <c r="E71" s="49">
        <f>Table70[[#This Row],[QTY ORDERED ]]*Table70[[#This Row],[PRICE]]</f>
        <v>0</v>
      </c>
      <c r="F71" s="314"/>
      <c r="G71" s="313">
        <f>Table70[[#This Row],[PRICE]]*0.1</f>
        <v>3.95</v>
      </c>
    </row>
    <row r="72" spans="1:7" s="19" customFormat="1" ht="17.399999999999999">
      <c r="A72" s="43" t="s">
        <v>1754</v>
      </c>
      <c r="B72" s="44" t="s">
        <v>7</v>
      </c>
      <c r="C72" s="45">
        <v>29</v>
      </c>
      <c r="D72" s="43"/>
      <c r="E72" s="46">
        <f>Table70[[#This Row],[QTY ORDERED ]]*Table70[[#This Row],[PRICE]]</f>
        <v>0</v>
      </c>
      <c r="F72" s="314"/>
      <c r="G72" s="313">
        <f>Table70[[#This Row],[PRICE]]*0.1</f>
        <v>2.9000000000000004</v>
      </c>
    </row>
    <row r="73" spans="1:7" s="19" customFormat="1" ht="17.399999999999999">
      <c r="A73" s="43" t="s">
        <v>1758</v>
      </c>
      <c r="B73" s="44" t="s">
        <v>7</v>
      </c>
      <c r="C73" s="45">
        <v>125</v>
      </c>
      <c r="D73" s="43"/>
      <c r="E73" s="46">
        <f>Table70[[#This Row],[QTY ORDERED ]]*Table70[[#This Row],[PRICE]]</f>
        <v>0</v>
      </c>
      <c r="F73" s="314"/>
      <c r="G73" s="313">
        <f>Table70[[#This Row],[PRICE]]*0.1</f>
        <v>12.5</v>
      </c>
    </row>
    <row r="74" spans="1:7" s="19" customFormat="1" ht="17.399999999999999">
      <c r="A74" s="43" t="s">
        <v>1755</v>
      </c>
      <c r="B74" s="44" t="s">
        <v>7</v>
      </c>
      <c r="C74" s="45">
        <v>29</v>
      </c>
      <c r="D74" s="43"/>
      <c r="E74" s="46">
        <f>Table70[[#This Row],[QTY ORDERED ]]*Table70[[#This Row],[PRICE]]</f>
        <v>0</v>
      </c>
      <c r="F74" s="314"/>
      <c r="G74" s="313">
        <f>Table70[[#This Row],[PRICE]]*0.1</f>
        <v>2.9000000000000004</v>
      </c>
    </row>
    <row r="75" spans="1:7" s="19" customFormat="1" ht="17.399999999999999">
      <c r="A75" s="50" t="s">
        <v>1757</v>
      </c>
      <c r="B75" s="44" t="s">
        <v>7</v>
      </c>
      <c r="C75" s="45">
        <v>125</v>
      </c>
      <c r="D75" s="43"/>
      <c r="E75" s="46">
        <f>Table70[[#This Row],[QTY ORDERED ]]*Table70[[#This Row],[PRICE]]</f>
        <v>0</v>
      </c>
      <c r="F75" s="314"/>
      <c r="G75" s="313">
        <f>Table70[[#This Row],[PRICE]]*0.1</f>
        <v>12.5</v>
      </c>
    </row>
    <row r="76" spans="1:7" s="19" customFormat="1" ht="17.399999999999999">
      <c r="A76" s="43" t="s">
        <v>1751</v>
      </c>
      <c r="B76" s="44" t="s">
        <v>7</v>
      </c>
      <c r="C76" s="45">
        <v>39.5</v>
      </c>
      <c r="D76" s="43"/>
      <c r="E76" s="46">
        <f>Table70[[#This Row],[QTY ORDERED ]]*Table70[[#This Row],[PRICE]]</f>
        <v>0</v>
      </c>
      <c r="F76" s="314"/>
      <c r="G76" s="313">
        <f>Table70[[#This Row],[PRICE]]*0.1</f>
        <v>3.95</v>
      </c>
    </row>
    <row r="77" spans="1:7" s="19" customFormat="1" ht="17.399999999999999">
      <c r="A77" s="43" t="s">
        <v>1756</v>
      </c>
      <c r="B77" s="44" t="s">
        <v>7</v>
      </c>
      <c r="C77" s="45">
        <v>55</v>
      </c>
      <c r="D77" s="43"/>
      <c r="E77" s="46">
        <f>Table70[[#This Row],[QTY ORDERED ]]*Table70[[#This Row],[PRICE]]</f>
        <v>0</v>
      </c>
      <c r="F77" s="314"/>
      <c r="G77" s="313">
        <f>Table70[[#This Row],[PRICE]]*0.1</f>
        <v>5.5</v>
      </c>
    </row>
    <row r="78" spans="1:7" s="19" customFormat="1" ht="17.399999999999999">
      <c r="A78" s="51" t="s">
        <v>407</v>
      </c>
      <c r="B78" s="39"/>
      <c r="C78" s="40"/>
      <c r="D78" s="41"/>
      <c r="E78" s="42"/>
      <c r="F78" s="314"/>
      <c r="G78" s="313">
        <f>Table70[[#This Row],[PRICE]]*0.1</f>
        <v>0</v>
      </c>
    </row>
    <row r="79" spans="1:7" s="19" customFormat="1" ht="17.399999999999999">
      <c r="A79" s="47" t="s">
        <v>1571</v>
      </c>
      <c r="B79" s="44" t="s">
        <v>7</v>
      </c>
      <c r="C79" s="45">
        <v>157.5</v>
      </c>
      <c r="D79" s="43"/>
      <c r="E79" s="46"/>
      <c r="F79" s="314"/>
      <c r="G79" s="313">
        <f>Table70[[#This Row],[PRICE]]*0.1</f>
        <v>15.75</v>
      </c>
    </row>
    <row r="80" spans="1:7" s="19" customFormat="1" ht="17.399999999999999">
      <c r="A80" s="47" t="s">
        <v>1573</v>
      </c>
      <c r="B80" s="44" t="s">
        <v>7</v>
      </c>
      <c r="C80" s="45">
        <v>143</v>
      </c>
      <c r="D80" s="43"/>
      <c r="E80" s="46"/>
      <c r="F80" s="314"/>
      <c r="G80" s="313">
        <f>Table70[[#This Row],[PRICE]]*0.1</f>
        <v>14.3</v>
      </c>
    </row>
    <row r="81" spans="1:7" s="19" customFormat="1" ht="17.399999999999999">
      <c r="A81" s="47" t="s">
        <v>1570</v>
      </c>
      <c r="B81" s="44" t="s">
        <v>7</v>
      </c>
      <c r="C81" s="45">
        <v>135</v>
      </c>
      <c r="D81" s="43"/>
      <c r="E81" s="46"/>
      <c r="F81" s="314"/>
      <c r="G81" s="313">
        <f>Table70[[#This Row],[PRICE]]*0.1</f>
        <v>13.5</v>
      </c>
    </row>
    <row r="82" spans="1:7" s="19" customFormat="1" ht="17.399999999999999">
      <c r="A82" s="43" t="s">
        <v>851</v>
      </c>
      <c r="B82" s="44" t="s">
        <v>7</v>
      </c>
      <c r="C82" s="45">
        <v>19</v>
      </c>
      <c r="D82" s="43"/>
      <c r="E82" s="46">
        <f>Table70[[#This Row],[PRICE]]*Table70[[#This Row],[QTY ORDERED ]]</f>
        <v>0</v>
      </c>
      <c r="F82" s="314"/>
      <c r="G82" s="313">
        <f>Table70[[#This Row],[PRICE]]*0.1</f>
        <v>1.9000000000000001</v>
      </c>
    </row>
    <row r="83" spans="1:7" s="19" customFormat="1" ht="17.399999999999999">
      <c r="A83" s="43" t="s">
        <v>1568</v>
      </c>
      <c r="B83" s="44" t="s">
        <v>7</v>
      </c>
      <c r="C83" s="45">
        <v>135</v>
      </c>
      <c r="D83" s="43"/>
      <c r="E83" s="46">
        <f>Table70[[#This Row],[PRICE]]*Table70[[#This Row],[QTY ORDERED ]]</f>
        <v>0</v>
      </c>
      <c r="F83" s="314"/>
      <c r="G83" s="313">
        <f>Table70[[#This Row],[PRICE]]*0.1</f>
        <v>13.5</v>
      </c>
    </row>
    <row r="84" spans="1:7" s="19" customFormat="1" ht="17.399999999999999">
      <c r="A84" s="43" t="s">
        <v>1766</v>
      </c>
      <c r="B84" s="44" t="s">
        <v>7</v>
      </c>
      <c r="C84" s="45">
        <v>143</v>
      </c>
      <c r="D84" s="43"/>
      <c r="E84" s="46">
        <f>Table70[[#This Row],[PRICE]]*Table70[[#This Row],[QTY ORDERED ]]</f>
        <v>0</v>
      </c>
      <c r="F84" s="314"/>
      <c r="G84" s="313"/>
    </row>
    <row r="85" spans="1:7" s="19" customFormat="1" ht="17.399999999999999">
      <c r="A85" s="47" t="s">
        <v>1569</v>
      </c>
      <c r="B85" s="44" t="s">
        <v>7</v>
      </c>
      <c r="C85" s="46">
        <v>135</v>
      </c>
      <c r="D85" s="47"/>
      <c r="E85" s="46"/>
      <c r="F85" s="314"/>
      <c r="G85" s="313">
        <f>Table70[[#This Row],[PRICE]]*0.1</f>
        <v>13.5</v>
      </c>
    </row>
    <row r="86" spans="1:7" s="19" customFormat="1" ht="17.399999999999999">
      <c r="A86" s="47" t="s">
        <v>1572</v>
      </c>
      <c r="B86" s="44" t="s">
        <v>7</v>
      </c>
      <c r="C86" s="45">
        <v>143</v>
      </c>
      <c r="D86" s="43"/>
      <c r="E86" s="46"/>
      <c r="F86" s="314"/>
      <c r="G86" s="313">
        <f>Table70[[#This Row],[PRICE]]*0.1</f>
        <v>14.3</v>
      </c>
    </row>
    <row r="87" spans="1:7" s="19" customFormat="1" ht="17.399999999999999">
      <c r="A87" s="51" t="s">
        <v>901</v>
      </c>
      <c r="B87" s="39"/>
      <c r="C87" s="40"/>
      <c r="D87" s="41"/>
      <c r="E87" s="42"/>
      <c r="F87" s="314"/>
      <c r="G87" s="313">
        <f>Table70[[#This Row],[PRICE]]*0.1</f>
        <v>0</v>
      </c>
    </row>
    <row r="88" spans="1:7" s="19" customFormat="1" ht="17.399999999999999">
      <c r="A88" s="43" t="s">
        <v>853</v>
      </c>
      <c r="B88" s="44" t="s">
        <v>7</v>
      </c>
      <c r="C88" s="45">
        <v>19</v>
      </c>
      <c r="D88" s="43"/>
      <c r="E88" s="46">
        <f>Table70[[#This Row],[QTY ORDERED ]]*Table70[[#This Row],[PRICE]]</f>
        <v>0</v>
      </c>
      <c r="F88" s="314"/>
      <c r="G88" s="313">
        <f>Table70[[#This Row],[PRICE]]*0.1</f>
        <v>1.9000000000000001</v>
      </c>
    </row>
    <row r="89" spans="1:7" s="19" customFormat="1" ht="17.399999999999999">
      <c r="A89" s="47" t="s">
        <v>849</v>
      </c>
      <c r="B89" s="44" t="s">
        <v>7</v>
      </c>
      <c r="C89" s="45">
        <v>35</v>
      </c>
      <c r="D89" s="43"/>
      <c r="E89" s="46"/>
      <c r="F89" s="314"/>
      <c r="G89" s="313">
        <f>Table70[[#This Row],[PRICE]]*0.1</f>
        <v>3.5</v>
      </c>
    </row>
    <row r="90" spans="1:7" s="19" customFormat="1" ht="17.399999999999999">
      <c r="A90" s="43" t="s">
        <v>850</v>
      </c>
      <c r="B90" s="44" t="s">
        <v>7</v>
      </c>
      <c r="C90" s="45">
        <v>15</v>
      </c>
      <c r="D90" s="43"/>
      <c r="E90" s="46">
        <f>Table70[[#This Row],[QTY ORDERED ]]*Table70[[#This Row],[PRICE]]</f>
        <v>0</v>
      </c>
      <c r="F90" s="314"/>
      <c r="G90" s="313">
        <f>Table70[[#This Row],[PRICE]]*0.1</f>
        <v>1.5</v>
      </c>
    </row>
    <row r="91" spans="1:7" s="19" customFormat="1" ht="17.399999999999999">
      <c r="A91" s="43" t="s">
        <v>142</v>
      </c>
      <c r="B91" s="44" t="s">
        <v>7</v>
      </c>
      <c r="C91" s="45">
        <v>49</v>
      </c>
      <c r="D91" s="43"/>
      <c r="E91" s="46">
        <f>Table70[[#This Row],[QTY ORDERED ]]*Table70[[#This Row],[PRICE]]</f>
        <v>0</v>
      </c>
      <c r="F91" s="314"/>
      <c r="G91" s="313"/>
    </row>
    <row r="92" spans="1:7" s="19" customFormat="1" ht="17.399999999999999">
      <c r="A92" s="43" t="s">
        <v>569</v>
      </c>
      <c r="B92" s="44" t="s">
        <v>7</v>
      </c>
      <c r="C92" s="48">
        <v>29</v>
      </c>
      <c r="D92" s="43"/>
      <c r="E92" s="49">
        <f>Table70[[#This Row],[QTY ORDERED ]]*Table70[[#This Row],[PRICE]]</f>
        <v>0</v>
      </c>
      <c r="F92" s="314"/>
      <c r="G92" s="313"/>
    </row>
    <row r="93" spans="1:7" s="19" customFormat="1" ht="17.399999999999999">
      <c r="A93" s="43" t="s">
        <v>1669</v>
      </c>
      <c r="B93" s="44" t="s">
        <v>7</v>
      </c>
      <c r="C93" s="48">
        <v>32</v>
      </c>
      <c r="D93" s="43"/>
      <c r="E93" s="49">
        <f>Table70[[#This Row],[QTY ORDERED ]]*Table70[[#This Row],[PRICE]]</f>
        <v>0</v>
      </c>
      <c r="F93" s="314"/>
      <c r="G93" s="313">
        <f>Table70[[#This Row],[PRICE]]*0.1</f>
        <v>3.2</v>
      </c>
    </row>
    <row r="94" spans="1:7" s="19" customFormat="1" ht="17.399999999999999">
      <c r="A94" s="58" t="s">
        <v>1673</v>
      </c>
      <c r="B94" s="44" t="s">
        <v>7</v>
      </c>
      <c r="C94" s="45">
        <v>12</v>
      </c>
      <c r="D94" s="43"/>
      <c r="E94" s="46">
        <f>Table70[[#This Row],[QTY ORDERED ]]*Table70[[#This Row],[PRICE]]</f>
        <v>0</v>
      </c>
      <c r="F94" s="314"/>
      <c r="G94" s="313">
        <f>Table70[[#This Row],[PRICE]]*0.1</f>
        <v>1.2000000000000002</v>
      </c>
    </row>
    <row r="95" spans="1:7" s="19" customFormat="1" ht="17.399999999999999">
      <c r="A95" s="58" t="s">
        <v>1674</v>
      </c>
      <c r="B95" s="44" t="s">
        <v>7</v>
      </c>
      <c r="C95" s="45">
        <v>170</v>
      </c>
      <c r="D95" s="43"/>
      <c r="E95" s="46">
        <f>Table70[[#This Row],[QTY ORDERED ]]*Table70[[#This Row],[PRICE]]</f>
        <v>0</v>
      </c>
      <c r="F95" s="314"/>
      <c r="G95" s="313">
        <f>Table70[[#This Row],[PRICE]]*0.1</f>
        <v>17</v>
      </c>
    </row>
    <row r="96" spans="1:7" s="19" customFormat="1" ht="17.399999999999999">
      <c r="A96" s="43" t="s">
        <v>1760</v>
      </c>
      <c r="B96" s="44" t="s">
        <v>7</v>
      </c>
      <c r="C96" s="48">
        <v>75</v>
      </c>
      <c r="D96" s="43"/>
      <c r="E96" s="49">
        <f>Table70[[#This Row],[QTY ORDERED ]]*Table70[[#This Row],[PRICE]]</f>
        <v>0</v>
      </c>
      <c r="F96" s="314"/>
      <c r="G96" s="313">
        <f>Table70[[#This Row],[PRICE]]*0.1</f>
        <v>7.5</v>
      </c>
    </row>
    <row r="97" spans="1:7" s="19" customFormat="1" ht="17.399999999999999">
      <c r="A97" s="47" t="s">
        <v>1761</v>
      </c>
      <c r="B97" s="44" t="s">
        <v>7</v>
      </c>
      <c r="C97" s="48">
        <v>45</v>
      </c>
      <c r="D97" s="43"/>
      <c r="E97" s="49"/>
      <c r="F97" s="314"/>
      <c r="G97" s="313">
        <f>Table70[[#This Row],[PRICE]]*0.1</f>
        <v>4.5</v>
      </c>
    </row>
    <row r="98" spans="1:7" s="19" customFormat="1" ht="17.399999999999999">
      <c r="A98" s="50" t="s">
        <v>1762</v>
      </c>
      <c r="B98" s="44" t="s">
        <v>7</v>
      </c>
      <c r="C98" s="48">
        <v>39</v>
      </c>
      <c r="D98" s="43"/>
      <c r="E98" s="49">
        <f>Table70[[#This Row],[QTY ORDERED ]]*Table70[[#This Row],[PRICE]]</f>
        <v>0</v>
      </c>
      <c r="F98" s="314"/>
      <c r="G98" s="313">
        <f>Table70[[#This Row],[PRICE]]*0.1</f>
        <v>3.9000000000000004</v>
      </c>
    </row>
    <row r="99" spans="1:7" s="19" customFormat="1" ht="17.399999999999999">
      <c r="A99" s="43" t="s">
        <v>567</v>
      </c>
      <c r="B99" s="44" t="s">
        <v>7</v>
      </c>
      <c r="C99" s="48">
        <v>35</v>
      </c>
      <c r="D99" s="43"/>
      <c r="E99" s="49">
        <f>Table70[[#This Row],[QTY ORDERED ]]*Table70[[#This Row],[PRICE]]</f>
        <v>0</v>
      </c>
      <c r="F99" s="314"/>
      <c r="G99" s="313">
        <f>Table70[[#This Row],[PRICE]]*0.1</f>
        <v>3.5</v>
      </c>
    </row>
    <row r="100" spans="1:7" s="19" customFormat="1" ht="17.399999999999999">
      <c r="A100" s="47" t="s">
        <v>568</v>
      </c>
      <c r="B100" s="44" t="s">
        <v>7</v>
      </c>
      <c r="C100" s="48">
        <v>45</v>
      </c>
      <c r="D100" s="43"/>
      <c r="E100" s="49"/>
      <c r="F100" s="314"/>
      <c r="G100" s="313"/>
    </row>
    <row r="101" spans="1:7" s="19" customFormat="1" ht="17.399999999999999">
      <c r="A101" s="43" t="s">
        <v>1763</v>
      </c>
      <c r="B101" s="44" t="s">
        <v>7</v>
      </c>
      <c r="C101" s="48">
        <v>39</v>
      </c>
      <c r="D101" s="43"/>
      <c r="E101" s="49">
        <f>Table70[[#This Row],[QTY ORDERED ]]*Table70[[#This Row],[PRICE]]</f>
        <v>0</v>
      </c>
      <c r="F101" s="314"/>
      <c r="G101" s="313">
        <f>Table70[[#This Row],[PRICE]]*0.1</f>
        <v>3.9000000000000004</v>
      </c>
    </row>
    <row r="102" spans="1:7" s="19" customFormat="1" ht="17.399999999999999">
      <c r="A102" s="47" t="s">
        <v>427</v>
      </c>
      <c r="B102" s="44" t="s">
        <v>7</v>
      </c>
      <c r="C102" s="48">
        <v>90</v>
      </c>
      <c r="D102" s="57"/>
      <c r="E102" s="49"/>
      <c r="F102" s="314"/>
      <c r="G102" s="313">
        <f>Table70[[#This Row],[PRICE]]*0.1</f>
        <v>9</v>
      </c>
    </row>
    <row r="103" spans="1:7" s="19" customFormat="1" ht="17.399999999999999">
      <c r="A103" s="51" t="s">
        <v>884</v>
      </c>
      <c r="B103" s="39"/>
      <c r="C103" s="40"/>
      <c r="D103" s="41"/>
      <c r="E103" s="42"/>
      <c r="F103" s="314"/>
      <c r="G103" s="313">
        <f>Table70[[#This Row],[PRICE]]*0.1</f>
        <v>0</v>
      </c>
    </row>
    <row r="104" spans="1:7" s="19" customFormat="1" ht="17.399999999999999">
      <c r="A104" s="43" t="s">
        <v>863</v>
      </c>
      <c r="B104" s="44" t="s">
        <v>7</v>
      </c>
      <c r="C104" s="45">
        <v>15</v>
      </c>
      <c r="D104" s="43"/>
      <c r="E104" s="46">
        <f>Table70[[#This Row],[QTY ORDERED ]]*Table70[[#This Row],[PRICE]]</f>
        <v>0</v>
      </c>
      <c r="F104" s="314"/>
      <c r="G104" s="313"/>
    </row>
    <row r="105" spans="1:7" s="19" customFormat="1" ht="17.399999999999999">
      <c r="A105" s="58" t="s">
        <v>1515</v>
      </c>
      <c r="B105" s="44" t="s">
        <v>7</v>
      </c>
      <c r="C105" s="45">
        <v>19</v>
      </c>
      <c r="D105" s="43"/>
      <c r="E105" s="46">
        <f>Table70[[#This Row],[QTY ORDERED ]]*Table70[[#This Row],[PRICE]]</f>
        <v>0</v>
      </c>
      <c r="F105" s="314"/>
      <c r="G105" s="313">
        <f>Table70[[#This Row],[PRICE]]*0.1</f>
        <v>1.9000000000000001</v>
      </c>
    </row>
    <row r="106" spans="1:7" s="19" customFormat="1" ht="17.399999999999999">
      <c r="A106" s="50" t="s">
        <v>448</v>
      </c>
      <c r="B106" s="44" t="s">
        <v>7</v>
      </c>
      <c r="C106" s="49">
        <v>39</v>
      </c>
      <c r="D106" s="50"/>
      <c r="E106" s="49">
        <f>Table70[[#This Row],[QTY ORDERED ]]*Table70[[#This Row],[PRICE]]</f>
        <v>0</v>
      </c>
      <c r="F106" s="314"/>
      <c r="G106" s="313">
        <f>Table70[[#This Row],[PRICE]]*0.1</f>
        <v>3.9000000000000004</v>
      </c>
    </row>
    <row r="107" spans="1:7" s="19" customFormat="1" ht="17.399999999999999">
      <c r="A107" s="50" t="s">
        <v>898</v>
      </c>
      <c r="B107" s="44" t="s">
        <v>7</v>
      </c>
      <c r="C107" s="48">
        <v>69</v>
      </c>
      <c r="D107" s="43"/>
      <c r="E107" s="49">
        <f>Table70[[#This Row],[QTY ORDERED ]]*Table70[[#This Row],[PRICE]]</f>
        <v>0</v>
      </c>
      <c r="F107" s="314"/>
      <c r="G107" s="313">
        <f>Table70[[#This Row],[PRICE]]*0.1</f>
        <v>6.9</v>
      </c>
    </row>
    <row r="108" spans="1:7" s="19" customFormat="1" ht="17.399999999999999">
      <c r="A108" s="43" t="s">
        <v>861</v>
      </c>
      <c r="B108" s="44" t="s">
        <v>7</v>
      </c>
      <c r="C108" s="45">
        <v>19</v>
      </c>
      <c r="D108" s="43"/>
      <c r="E108" s="46">
        <f>Table70[[#This Row],[QTY ORDERED ]]*Table70[[#This Row],[PRICE]]</f>
        <v>0</v>
      </c>
      <c r="F108" s="314"/>
      <c r="G108" s="313"/>
    </row>
    <row r="109" spans="1:7" s="19" customFormat="1" ht="17.399999999999999">
      <c r="A109" s="58" t="s">
        <v>1513</v>
      </c>
      <c r="B109" s="44" t="s">
        <v>7</v>
      </c>
      <c r="C109" s="45">
        <v>19</v>
      </c>
      <c r="D109" s="43"/>
      <c r="E109" s="46">
        <f>Table70[[#This Row],[QTY ORDERED ]]*Table70[[#This Row],[PRICE]]</f>
        <v>0</v>
      </c>
      <c r="F109" s="314"/>
      <c r="G109" s="313">
        <f>Table70[[#This Row],[PRICE]]*0.1</f>
        <v>1.9000000000000001</v>
      </c>
    </row>
    <row r="110" spans="1:7" s="19" customFormat="1" ht="17.399999999999999">
      <c r="A110" s="50" t="s">
        <v>887</v>
      </c>
      <c r="B110" s="44" t="s">
        <v>7</v>
      </c>
      <c r="C110" s="49">
        <v>29</v>
      </c>
      <c r="D110" s="50"/>
      <c r="E110" s="49">
        <f>Table70[[#This Row],[QTY ORDERED ]]*Table70[[#This Row],[PRICE]]</f>
        <v>0</v>
      </c>
      <c r="F110" s="314"/>
      <c r="G110" s="313">
        <f>Table70[[#This Row],[PRICE]]*0.1</f>
        <v>2.9000000000000004</v>
      </c>
    </row>
    <row r="111" spans="1:7" s="19" customFormat="1" ht="17.399999999999999">
      <c r="A111" s="43" t="s">
        <v>860</v>
      </c>
      <c r="B111" s="44" t="s">
        <v>7</v>
      </c>
      <c r="C111" s="45">
        <v>19</v>
      </c>
      <c r="D111" s="43"/>
      <c r="E111" s="46">
        <f>Table70[[#This Row],[QTY ORDERED ]]*Table70[[#This Row],[PRICE]]</f>
        <v>0</v>
      </c>
      <c r="F111" s="314"/>
      <c r="G111" s="313">
        <f>Table70[[#This Row],[PRICE]]*0.1</f>
        <v>1.9000000000000001</v>
      </c>
    </row>
    <row r="112" spans="1:7" s="19" customFormat="1" ht="17.399999999999999">
      <c r="A112" s="43" t="s">
        <v>896</v>
      </c>
      <c r="B112" s="44" t="s">
        <v>7</v>
      </c>
      <c r="C112" s="45">
        <v>69</v>
      </c>
      <c r="D112" s="43"/>
      <c r="E112" s="49">
        <f>Table70[[#This Row],[QTY ORDERED ]]*Table70[[#This Row],[PRICE]]</f>
        <v>0</v>
      </c>
      <c r="F112" s="314"/>
      <c r="G112" s="313"/>
    </row>
    <row r="113" spans="1:7" s="19" customFormat="1" ht="17.399999999999999">
      <c r="A113" s="58" t="s">
        <v>1514</v>
      </c>
      <c r="B113" s="44" t="s">
        <v>7</v>
      </c>
      <c r="C113" s="45">
        <v>19</v>
      </c>
      <c r="D113" s="43"/>
      <c r="E113" s="49">
        <f>Table70[[#This Row],[QTY ORDERED ]]*Table70[[#This Row],[PRICE]]</f>
        <v>0</v>
      </c>
      <c r="F113" s="314"/>
      <c r="G113" s="313">
        <f>Table70[[#This Row],[PRICE]]*0.1</f>
        <v>1.9000000000000001</v>
      </c>
    </row>
    <row r="114" spans="1:7" s="19" customFormat="1" ht="17.399999999999999">
      <c r="A114" s="43" t="s">
        <v>1256</v>
      </c>
      <c r="B114" s="44" t="s">
        <v>7</v>
      </c>
      <c r="C114" s="45">
        <v>15</v>
      </c>
      <c r="D114" s="43"/>
      <c r="E114" s="46">
        <f>Table70[[#This Row],[QTY ORDERED ]]*Table70[[#This Row],[PRICE]]</f>
        <v>0</v>
      </c>
      <c r="F114" s="314"/>
      <c r="G114" s="313">
        <f>Table70[[#This Row],[PRICE]]*0.1</f>
        <v>1.5</v>
      </c>
    </row>
    <row r="115" spans="1:7" s="19" customFormat="1" ht="17.399999999999999">
      <c r="A115" s="50" t="s">
        <v>1257</v>
      </c>
      <c r="B115" s="44" t="s">
        <v>7</v>
      </c>
      <c r="C115" s="45">
        <v>28</v>
      </c>
      <c r="D115" s="43"/>
      <c r="E115" s="46">
        <f>Table70[[#This Row],[QTY ORDERED ]]*Table70[[#This Row],[PRICE]]</f>
        <v>0</v>
      </c>
      <c r="F115" s="314"/>
      <c r="G115" s="313">
        <f>Table70[[#This Row],[PRICE]]*0.1</f>
        <v>2.8000000000000003</v>
      </c>
    </row>
    <row r="116" spans="1:7" s="19" customFormat="1" ht="17.399999999999999">
      <c r="A116" s="43" t="s">
        <v>488</v>
      </c>
      <c r="B116" s="44" t="s">
        <v>7</v>
      </c>
      <c r="C116" s="48">
        <v>69</v>
      </c>
      <c r="D116" s="43"/>
      <c r="E116" s="46">
        <f>Table70[[#This Row],[QTY ORDERED ]]*Table70[[#This Row],[PRICE]]</f>
        <v>0</v>
      </c>
      <c r="F116" s="314"/>
      <c r="G116" s="313">
        <f>Table70[[#This Row],[PRICE]]*0.1</f>
        <v>6.9</v>
      </c>
    </row>
    <row r="117" spans="1:7" s="19" customFormat="1" ht="17.399999999999999">
      <c r="A117" s="47" t="s">
        <v>828</v>
      </c>
      <c r="B117" s="44" t="s">
        <v>7</v>
      </c>
      <c r="C117" s="48">
        <v>69</v>
      </c>
      <c r="D117" s="43"/>
      <c r="E117" s="49"/>
      <c r="F117" s="314"/>
      <c r="G117" s="313">
        <f>Table70[[#This Row],[PRICE]]*0.1</f>
        <v>6.9</v>
      </c>
    </row>
    <row r="118" spans="1:7" s="19" customFormat="1" ht="17.399999999999999">
      <c r="A118" s="56" t="s">
        <v>1615</v>
      </c>
      <c r="B118" s="44" t="s">
        <v>7</v>
      </c>
      <c r="C118" s="55">
        <v>12</v>
      </c>
      <c r="D118" s="56"/>
      <c r="E118" s="49">
        <f>Table70[[#This Row],[QTY ORDERED ]]*Table70[[#This Row],[PRICE]]</f>
        <v>0</v>
      </c>
      <c r="F118" s="314"/>
      <c r="G118" s="313">
        <f>Table70[[#This Row],[PRICE]]*0.1</f>
        <v>1.2000000000000002</v>
      </c>
    </row>
    <row r="119" spans="1:7" s="19" customFormat="1" ht="17.399999999999999">
      <c r="A119" s="78" t="s">
        <v>1616</v>
      </c>
      <c r="B119" s="44" t="s">
        <v>7</v>
      </c>
      <c r="C119" s="55">
        <v>12</v>
      </c>
      <c r="D119" s="56"/>
      <c r="E119" s="49">
        <f>Table70[[#This Row],[PRICE]]*Table70[[#This Row],[QTY ORDERED ]]</f>
        <v>0</v>
      </c>
      <c r="F119" s="314"/>
      <c r="G119" s="313">
        <f>Table70[[#This Row],[PRICE]]*0.1</f>
        <v>1.2000000000000002</v>
      </c>
    </row>
    <row r="120" spans="1:7" s="19" customFormat="1" ht="17.399999999999999">
      <c r="A120" s="43" t="s">
        <v>862</v>
      </c>
      <c r="B120" s="44" t="s">
        <v>7</v>
      </c>
      <c r="C120" s="45">
        <v>19</v>
      </c>
      <c r="D120" s="43"/>
      <c r="E120" s="46">
        <f>Table70[[#This Row],[QTY ORDERED ]]*Table70[[#This Row],[PRICE]]</f>
        <v>0</v>
      </c>
      <c r="F120" s="314"/>
      <c r="G120" s="313">
        <f>Table70[[#This Row],[PRICE]]*0.1</f>
        <v>1.9000000000000001</v>
      </c>
    </row>
    <row r="121" spans="1:7" s="19" customFormat="1" ht="17.399999999999999">
      <c r="A121" s="43" t="s">
        <v>886</v>
      </c>
      <c r="B121" s="44" t="s">
        <v>7</v>
      </c>
      <c r="C121" s="48">
        <v>25</v>
      </c>
      <c r="D121" s="43"/>
      <c r="E121" s="49">
        <f>Table70[[#This Row],[QTY ORDERED ]]*Table70[[#This Row],[PRICE]]</f>
        <v>0</v>
      </c>
      <c r="F121" s="314"/>
      <c r="G121" s="313">
        <f>Table70[[#This Row],[PRICE]]*0.1</f>
        <v>2.5</v>
      </c>
    </row>
    <row r="122" spans="1:7" s="19" customFormat="1" ht="17.399999999999999">
      <c r="A122" s="43" t="s">
        <v>885</v>
      </c>
      <c r="B122" s="44" t="s">
        <v>7</v>
      </c>
      <c r="C122" s="48">
        <v>25</v>
      </c>
      <c r="D122" s="43"/>
      <c r="E122" s="49">
        <f>Table70[[#This Row],[QTY ORDERED ]]*Table70[[#This Row],[PRICE]]</f>
        <v>0</v>
      </c>
      <c r="F122" s="314"/>
      <c r="G122" s="313">
        <f>Table70[[#This Row],[PRICE]]*0.1</f>
        <v>2.5</v>
      </c>
    </row>
    <row r="123" spans="1:7" s="19" customFormat="1" ht="17.399999999999999">
      <c r="A123" s="47" t="s">
        <v>894</v>
      </c>
      <c r="B123" s="44" t="s">
        <v>7</v>
      </c>
      <c r="C123" s="48">
        <v>75</v>
      </c>
      <c r="D123" s="43"/>
      <c r="E123" s="49"/>
      <c r="F123" s="314"/>
      <c r="G123" s="313">
        <f>Table70[[#This Row],[PRICE]]*0.1</f>
        <v>7.5</v>
      </c>
    </row>
    <row r="124" spans="1:7" s="19" customFormat="1" ht="17.399999999999999">
      <c r="A124" s="47" t="s">
        <v>888</v>
      </c>
      <c r="B124" s="44" t="s">
        <v>7</v>
      </c>
      <c r="C124" s="48">
        <v>59</v>
      </c>
      <c r="D124" s="43"/>
      <c r="E124" s="49"/>
      <c r="F124" s="314"/>
      <c r="G124" s="313"/>
    </row>
    <row r="125" spans="1:7" s="19" customFormat="1" ht="17.399999999999999">
      <c r="A125" s="43" t="s">
        <v>889</v>
      </c>
      <c r="B125" s="44" t="s">
        <v>7</v>
      </c>
      <c r="C125" s="48">
        <v>85</v>
      </c>
      <c r="D125" s="43"/>
      <c r="E125" s="49">
        <f>Table70[[#This Row],[QTY ORDERED ]]*Table70[[#This Row],[PRICE]]</f>
        <v>0</v>
      </c>
      <c r="F125" s="314"/>
      <c r="G125" s="313">
        <f>Table70[[#This Row],[PRICE]]*0.1</f>
        <v>8.5</v>
      </c>
    </row>
    <row r="126" spans="1:7" s="19" customFormat="1" ht="17.399999999999999">
      <c r="A126" s="155" t="s">
        <v>890</v>
      </c>
      <c r="B126" s="59" t="s">
        <v>7</v>
      </c>
      <c r="C126" s="49">
        <v>39</v>
      </c>
      <c r="D126" s="43"/>
      <c r="E126" s="49"/>
      <c r="F126" s="314"/>
      <c r="G126" s="313">
        <f>Table70[[#This Row],[PRICE]]*0.1</f>
        <v>3.9000000000000004</v>
      </c>
    </row>
    <row r="127" spans="1:7" s="19" customFormat="1" ht="17.399999999999999">
      <c r="A127" s="43" t="s">
        <v>1654</v>
      </c>
      <c r="B127" s="44" t="s">
        <v>7</v>
      </c>
      <c r="C127" s="48">
        <v>10</v>
      </c>
      <c r="D127" s="43"/>
      <c r="E127" s="49">
        <f>Table70[[#This Row],[QTY ORDERED ]]*Table70[[#This Row],[PRICE]]</f>
        <v>0</v>
      </c>
      <c r="F127" s="314"/>
      <c r="G127" s="313">
        <f>Table70[[#This Row],[PRICE]]*0.1</f>
        <v>1</v>
      </c>
    </row>
    <row r="128" spans="1:7" s="19" customFormat="1" ht="17.399999999999999">
      <c r="A128" s="50" t="s">
        <v>891</v>
      </c>
      <c r="B128" s="59" t="s">
        <v>7</v>
      </c>
      <c r="C128" s="48">
        <v>40</v>
      </c>
      <c r="D128" s="43"/>
      <c r="E128" s="49">
        <f>Table70[[#This Row],[PRICE]]*Table70[[#This Row],[QTY ORDERED ]]</f>
        <v>0</v>
      </c>
      <c r="F128" s="314"/>
      <c r="G128" s="313">
        <f>Table70[[#This Row],[PRICE]]*0.1</f>
        <v>4</v>
      </c>
    </row>
    <row r="129" spans="1:7" s="19" customFormat="1" ht="17.399999999999999">
      <c r="A129" s="43" t="s">
        <v>1485</v>
      </c>
      <c r="B129" s="59" t="s">
        <v>7</v>
      </c>
      <c r="C129" s="48">
        <v>99</v>
      </c>
      <c r="D129" s="43"/>
      <c r="E129" s="49">
        <f>Table70[[#This Row],[QTY ORDERED ]]*Table70[[#This Row],[PRICE]]</f>
        <v>0</v>
      </c>
      <c r="F129" s="314"/>
      <c r="G129" s="313">
        <f>Table70[[#This Row],[PRICE]]*0.1</f>
        <v>9.9</v>
      </c>
    </row>
    <row r="130" spans="1:7" s="19" customFormat="1" ht="17.399999999999999">
      <c r="A130" s="43" t="s">
        <v>903</v>
      </c>
      <c r="B130" s="44" t="s">
        <v>7</v>
      </c>
      <c r="C130" s="48">
        <v>47</v>
      </c>
      <c r="D130" s="43"/>
      <c r="E130" s="49">
        <f>Table70[[#This Row],[QTY ORDERED ]]*Table70[[#This Row],[PRICE]]</f>
        <v>0</v>
      </c>
      <c r="F130" s="314"/>
      <c r="G130" s="313">
        <f>Table70[[#This Row],[PRICE]]*0.1</f>
        <v>4.7</v>
      </c>
    </row>
    <row r="131" spans="1:7" s="19" customFormat="1" ht="17.399999999999999">
      <c r="A131" s="43" t="s">
        <v>445</v>
      </c>
      <c r="B131" s="44" t="s">
        <v>7</v>
      </c>
      <c r="C131" s="45">
        <v>29.5</v>
      </c>
      <c r="D131" s="43"/>
      <c r="E131" s="46">
        <f>Table70[[#This Row],[QTY ORDERED ]]*Table70[[#This Row],[PRICE]]</f>
        <v>0</v>
      </c>
      <c r="F131" s="314"/>
      <c r="G131" s="313">
        <f>Table70[[#This Row],[PRICE]]*0.1</f>
        <v>2.95</v>
      </c>
    </row>
    <row r="132" spans="1:7" s="19" customFormat="1" ht="17.399999999999999">
      <c r="A132" s="47" t="s">
        <v>446</v>
      </c>
      <c r="B132" s="44" t="s">
        <v>7</v>
      </c>
      <c r="C132" s="45">
        <v>29.5</v>
      </c>
      <c r="D132" s="43"/>
      <c r="E132" s="46"/>
      <c r="F132" s="314"/>
      <c r="G132" s="313">
        <f>Table70[[#This Row],[PRICE]]*0.1</f>
        <v>2.95</v>
      </c>
    </row>
    <row r="133" spans="1:7" s="19" customFormat="1" ht="17.399999999999999">
      <c r="A133" s="50" t="s">
        <v>900</v>
      </c>
      <c r="B133" s="44" t="s">
        <v>7</v>
      </c>
      <c r="C133" s="45">
        <v>69</v>
      </c>
      <c r="D133" s="43"/>
      <c r="E133" s="49">
        <f>Table70[[#This Row],[QTY ORDERED ]]*Table70[[#This Row],[PRICE]]</f>
        <v>0</v>
      </c>
      <c r="F133" s="314"/>
      <c r="G133" s="313"/>
    </row>
    <row r="134" spans="1:7" s="19" customFormat="1" ht="17.399999999999999">
      <c r="A134" s="43" t="s">
        <v>829</v>
      </c>
      <c r="B134" s="44" t="s">
        <v>7</v>
      </c>
      <c r="C134" s="48">
        <v>69</v>
      </c>
      <c r="D134" s="43"/>
      <c r="E134" s="49">
        <f>Table70[[#This Row],[QTY ORDERED ]]*Table70[[#This Row],[PRICE]]</f>
        <v>0</v>
      </c>
      <c r="F134" s="314"/>
      <c r="G134" s="313"/>
    </row>
    <row r="135" spans="1:7" s="19" customFormat="1" ht="17.399999999999999">
      <c r="A135" s="43" t="s">
        <v>864</v>
      </c>
      <c r="B135" s="44" t="s">
        <v>7</v>
      </c>
      <c r="C135" s="45">
        <v>19</v>
      </c>
      <c r="D135" s="43"/>
      <c r="E135" s="46">
        <f>Table70[[#This Row],[QTY ORDERED ]]*Table70[[#This Row],[PRICE]]</f>
        <v>0</v>
      </c>
      <c r="F135" s="314"/>
      <c r="G135" s="313"/>
    </row>
    <row r="136" spans="1:7" s="19" customFormat="1" ht="17.399999999999999">
      <c r="A136" s="47" t="s">
        <v>1767</v>
      </c>
      <c r="B136" s="44" t="s">
        <v>7</v>
      </c>
      <c r="C136" s="45">
        <v>19</v>
      </c>
      <c r="D136" s="43"/>
      <c r="E136" s="46"/>
      <c r="F136" s="314"/>
      <c r="G136" s="313"/>
    </row>
    <row r="137" spans="1:7" s="19" customFormat="1" ht="17.399999999999999">
      <c r="A137" s="56" t="s">
        <v>474</v>
      </c>
      <c r="B137" s="44" t="s">
        <v>7</v>
      </c>
      <c r="C137" s="55">
        <v>12</v>
      </c>
      <c r="D137" s="56"/>
      <c r="E137" s="49">
        <f>Table70[[#This Row],[QTY ORDERED ]]*Table70[[#This Row],[PRICE]]</f>
        <v>0</v>
      </c>
      <c r="F137" s="314"/>
      <c r="G137" s="313">
        <f>Table70[[#This Row],[PRICE]]*0.1</f>
        <v>1.2000000000000002</v>
      </c>
    </row>
    <row r="138" spans="1:7" s="19" customFormat="1" ht="17.399999999999999">
      <c r="A138" s="56" t="s">
        <v>1614</v>
      </c>
      <c r="B138" s="44" t="s">
        <v>7</v>
      </c>
      <c r="C138" s="55">
        <v>19</v>
      </c>
      <c r="D138" s="56"/>
      <c r="E138" s="49">
        <f>Table70[[#This Row],[QTY ORDERED ]]*Table70[[#This Row],[PRICE]]</f>
        <v>0</v>
      </c>
      <c r="F138" s="314"/>
      <c r="G138" s="313">
        <f>Table70[[#This Row],[PRICE]]*0.1</f>
        <v>1.9000000000000001</v>
      </c>
    </row>
    <row r="139" spans="1:7" s="19" customFormat="1" ht="17.399999999999999">
      <c r="A139" s="43" t="s">
        <v>1676</v>
      </c>
      <c r="B139" s="44" t="s">
        <v>7</v>
      </c>
      <c r="C139" s="45">
        <v>45</v>
      </c>
      <c r="D139" s="43"/>
      <c r="E139" s="46">
        <f>Table70[[#This Row],[QTY ORDERED ]]*Table70[[#This Row],[PRICE]]</f>
        <v>0</v>
      </c>
      <c r="F139" s="314"/>
      <c r="G139" s="313">
        <f>Table70[[#This Row],[PRICE]]*0.1</f>
        <v>4.5</v>
      </c>
    </row>
    <row r="140" spans="1:7" s="19" customFormat="1" ht="17.399999999999999">
      <c r="A140" s="43" t="s">
        <v>1639</v>
      </c>
      <c r="B140" s="44" t="s">
        <v>7</v>
      </c>
      <c r="C140" s="45">
        <v>9</v>
      </c>
      <c r="D140" s="43"/>
      <c r="E140" s="46">
        <f>Table70[[#This Row],[QTY ORDERED ]]*Table70[[#This Row],[PRICE]]</f>
        <v>0</v>
      </c>
      <c r="F140" s="314"/>
      <c r="G140" s="313">
        <f>Table70[[#This Row],[PRICE]]*0.1</f>
        <v>0.9</v>
      </c>
    </row>
    <row r="141" spans="1:7" s="19" customFormat="1" ht="17.399999999999999">
      <c r="A141" s="43" t="s">
        <v>1665</v>
      </c>
      <c r="B141" s="44" t="s">
        <v>7</v>
      </c>
      <c r="C141" s="45">
        <v>18</v>
      </c>
      <c r="D141" s="43"/>
      <c r="E141" s="46">
        <f>Table70[[#This Row],[QTY ORDERED ]]*Table70[[#This Row],[PRICE]]</f>
        <v>0</v>
      </c>
      <c r="F141" s="314"/>
      <c r="G141" s="313">
        <f>Table70[[#This Row],[PRICE]]*0.1</f>
        <v>1.8</v>
      </c>
    </row>
    <row r="142" spans="1:7" s="19" customFormat="1" ht="17.399999999999999">
      <c r="A142" s="50" t="s">
        <v>899</v>
      </c>
      <c r="B142" s="44" t="s">
        <v>7</v>
      </c>
      <c r="C142" s="45">
        <v>69</v>
      </c>
      <c r="D142" s="43"/>
      <c r="E142" s="49">
        <f>Table70[[#This Row],[QTY ORDERED ]]*Table70[[#This Row],[PRICE]]</f>
        <v>0</v>
      </c>
      <c r="F142" s="314"/>
      <c r="G142" s="313">
        <f>Table70[[#This Row],[PRICE]]*0.1</f>
        <v>6.9</v>
      </c>
    </row>
    <row r="143" spans="1:7" s="19" customFormat="1" ht="17.399999999999999">
      <c r="A143" s="47" t="s">
        <v>447</v>
      </c>
      <c r="B143" s="44" t="s">
        <v>7</v>
      </c>
      <c r="C143" s="45">
        <v>29.5</v>
      </c>
      <c r="D143" s="43"/>
      <c r="E143" s="46"/>
      <c r="F143" s="314"/>
      <c r="G143" s="313"/>
    </row>
    <row r="144" spans="1:7" s="19" customFormat="1" ht="17.399999999999999">
      <c r="A144" s="50" t="s">
        <v>895</v>
      </c>
      <c r="B144" s="44" t="s">
        <v>7</v>
      </c>
      <c r="C144" s="49">
        <v>29</v>
      </c>
      <c r="D144" s="50"/>
      <c r="E144" s="49">
        <f>Table70[[#This Row],[QTY ORDERED ]]*Table70[[#This Row],[PRICE]]</f>
        <v>0</v>
      </c>
      <c r="F144" s="314"/>
      <c r="G144" s="313">
        <f>Table70[[#This Row],[PRICE]]*0.1</f>
        <v>2.9000000000000004</v>
      </c>
    </row>
    <row r="145" spans="1:7" s="19" customFormat="1" ht="17.399999999999999">
      <c r="A145" s="47" t="s">
        <v>689</v>
      </c>
      <c r="B145" s="44" t="s">
        <v>7</v>
      </c>
      <c r="C145" s="48">
        <v>25</v>
      </c>
      <c r="D145" s="43"/>
      <c r="E145" s="49"/>
      <c r="F145" s="314"/>
      <c r="G145" s="313">
        <f>Table70[[#This Row],[PRICE]]*0.1</f>
        <v>2.5</v>
      </c>
    </row>
    <row r="146" spans="1:7" s="19" customFormat="1" ht="17.399999999999999">
      <c r="A146" s="43" t="s">
        <v>892</v>
      </c>
      <c r="B146" s="44" t="s">
        <v>7</v>
      </c>
      <c r="C146" s="48">
        <v>20</v>
      </c>
      <c r="D146" s="43"/>
      <c r="E146" s="49">
        <f>Table70[[#This Row],[QTY ORDERED ]]*Table70[[#This Row],[PRICE]]</f>
        <v>0</v>
      </c>
      <c r="F146" s="314"/>
      <c r="G146" s="313">
        <f>Table70[[#This Row],[PRICE]]*0.1</f>
        <v>2</v>
      </c>
    </row>
    <row r="147" spans="1:7" s="19" customFormat="1" ht="17.399999999999999">
      <c r="A147" s="43" t="s">
        <v>893</v>
      </c>
      <c r="B147" s="44" t="s">
        <v>7</v>
      </c>
      <c r="C147" s="48">
        <v>24</v>
      </c>
      <c r="D147" s="43"/>
      <c r="E147" s="49">
        <f>Table70[[#This Row],[QTY ORDERED ]]*Table70[[#This Row],[PRICE]]</f>
        <v>0</v>
      </c>
      <c r="F147" s="314"/>
      <c r="G147" s="313">
        <f>Table70[[#This Row],[PRICE]]*0.1</f>
        <v>2.4000000000000004</v>
      </c>
    </row>
    <row r="148" spans="1:7" s="19" customFormat="1" ht="17.399999999999999">
      <c r="A148" s="58" t="s">
        <v>1516</v>
      </c>
      <c r="B148" s="44" t="s">
        <v>7</v>
      </c>
      <c r="C148" s="48">
        <v>42.98</v>
      </c>
      <c r="D148" s="43"/>
      <c r="E148" s="49">
        <f>Table70[[#This Row],[QTY ORDERED ]]*Table70[[#This Row],[PRICE]]</f>
        <v>0</v>
      </c>
      <c r="F148" s="314"/>
      <c r="G148" s="313">
        <f>Table70[[#This Row],[PRICE]]*0.1</f>
        <v>4.298</v>
      </c>
    </row>
    <row r="149" spans="1:7" s="19" customFormat="1" ht="17.399999999999999">
      <c r="A149" s="43" t="s">
        <v>897</v>
      </c>
      <c r="B149" s="44" t="s">
        <v>7</v>
      </c>
      <c r="C149" s="45">
        <v>69</v>
      </c>
      <c r="D149" s="43"/>
      <c r="E149" s="49">
        <f>Table70[[#This Row],[QTY ORDERED ]]*Table70[[#This Row],[PRICE]]</f>
        <v>0</v>
      </c>
      <c r="F149" s="314"/>
      <c r="G149" s="313">
        <f>Table70[[#This Row],[PRICE]]*0.1</f>
        <v>6.9</v>
      </c>
    </row>
    <row r="150" spans="1:7" s="19" customFormat="1" ht="17.399999999999999">
      <c r="A150" s="51" t="s">
        <v>1247</v>
      </c>
      <c r="B150" s="39"/>
      <c r="C150" s="40"/>
      <c r="D150" s="41"/>
      <c r="E150" s="42"/>
      <c r="F150" s="314"/>
      <c r="G150" s="313">
        <f>Table70[[#This Row],[PRICE]]*0.1</f>
        <v>0</v>
      </c>
    </row>
    <row r="151" spans="1:7" s="19" customFormat="1" ht="17.399999999999999">
      <c r="A151" s="43" t="s">
        <v>1248</v>
      </c>
      <c r="B151" s="44" t="s">
        <v>7</v>
      </c>
      <c r="C151" s="45">
        <v>15</v>
      </c>
      <c r="D151" s="43"/>
      <c r="E151" s="49">
        <f>Table70[[#This Row],[QTY ORDERED ]]*Table70[[#This Row],[PRICE]]</f>
        <v>0</v>
      </c>
      <c r="F151" s="314"/>
      <c r="G151" s="313">
        <f>Table70[[#This Row],[PRICE]]*0.1</f>
        <v>1.5</v>
      </c>
    </row>
    <row r="152" spans="1:7" s="19" customFormat="1" ht="17.399999999999999">
      <c r="A152" s="43" t="s">
        <v>1249</v>
      </c>
      <c r="B152" s="44" t="s">
        <v>7</v>
      </c>
      <c r="C152" s="45">
        <v>34</v>
      </c>
      <c r="D152" s="43"/>
      <c r="E152" s="49">
        <f>Table70[[#This Row],[QTY ORDERED ]]*Table70[[#This Row],[PRICE]]</f>
        <v>0</v>
      </c>
      <c r="F152" s="314"/>
      <c r="G152" s="313">
        <f>Table70[[#This Row],[PRICE]]*0.1</f>
        <v>3.4000000000000004</v>
      </c>
    </row>
    <row r="153" spans="1:7" s="19" customFormat="1" ht="17.399999999999999">
      <c r="A153" s="51" t="s">
        <v>426</v>
      </c>
      <c r="B153" s="39"/>
      <c r="C153" s="40"/>
      <c r="D153" s="41"/>
      <c r="E153" s="42"/>
      <c r="F153" s="314"/>
      <c r="G153" s="313"/>
    </row>
    <row r="154" spans="1:7" s="19" customFormat="1" ht="17.399999999999999">
      <c r="A154" s="43" t="s">
        <v>1502</v>
      </c>
      <c r="B154" s="44" t="s">
        <v>7</v>
      </c>
      <c r="C154" s="48">
        <v>22</v>
      </c>
      <c r="D154" s="43"/>
      <c r="E154" s="49">
        <f>Table70[[#This Row],[QTY ORDERED ]]*Table70[[#This Row],[PRICE]]</f>
        <v>0</v>
      </c>
      <c r="F154" s="314"/>
      <c r="G154" s="313"/>
    </row>
    <row r="155" spans="1:7" s="19" customFormat="1" ht="17.399999999999999">
      <c r="A155" s="50" t="s">
        <v>112</v>
      </c>
      <c r="B155" s="44" t="s">
        <v>7</v>
      </c>
      <c r="C155" s="48">
        <v>59</v>
      </c>
      <c r="D155" s="43"/>
      <c r="E155" s="46">
        <f>Table70[[#This Row],[PRICE]]*Table70[[#This Row],[QTY ORDERED ]]</f>
        <v>0</v>
      </c>
      <c r="F155" s="314"/>
      <c r="G155" s="313"/>
    </row>
    <row r="156" spans="1:7" s="19" customFormat="1" ht="17.399999999999999">
      <c r="A156" s="43" t="s">
        <v>611</v>
      </c>
      <c r="B156" s="44" t="s">
        <v>7</v>
      </c>
      <c r="C156" s="48">
        <v>29.5</v>
      </c>
      <c r="D156" s="43"/>
      <c r="E156" s="46">
        <f>Table70[[#This Row],[QTY ORDERED ]]*Table70[[#This Row],[PRICE]]</f>
        <v>0</v>
      </c>
      <c r="F156" s="314"/>
      <c r="G156" s="313">
        <f>Table70[[#This Row],[PRICE]]*0.1</f>
        <v>2.95</v>
      </c>
    </row>
    <row r="157" spans="1:7" s="19" customFormat="1" ht="17.399999999999999">
      <c r="A157" s="47" t="s">
        <v>1574</v>
      </c>
      <c r="B157" s="44" t="s">
        <v>7</v>
      </c>
      <c r="C157" s="48">
        <v>35</v>
      </c>
      <c r="D157" s="43"/>
      <c r="E157" s="46"/>
      <c r="F157" s="314"/>
      <c r="G157" s="313">
        <f>Table70[[#This Row],[PRICE]]*0.1</f>
        <v>3.5</v>
      </c>
    </row>
    <row r="158" spans="1:7" s="19" customFormat="1" ht="17.399999999999999">
      <c r="A158" s="43" t="s">
        <v>1507</v>
      </c>
      <c r="B158" s="44" t="s">
        <v>7</v>
      </c>
      <c r="C158" s="48">
        <v>33.5</v>
      </c>
      <c r="D158" s="43"/>
      <c r="E158" s="46">
        <f>Table70[[#This Row],[PRICE]]*Table70[[#This Row],[QTY ORDERED ]]</f>
        <v>0</v>
      </c>
      <c r="F158" s="314"/>
      <c r="G158" s="313"/>
    </row>
    <row r="159" spans="1:7" s="19" customFormat="1" ht="17.399999999999999">
      <c r="A159" s="43" t="s">
        <v>1506</v>
      </c>
      <c r="B159" s="44" t="s">
        <v>7</v>
      </c>
      <c r="C159" s="48">
        <v>33.5</v>
      </c>
      <c r="D159" s="43"/>
      <c r="E159" s="46">
        <f>Table70[[#This Row],[QTY ORDERED ]]*Table70[[#This Row],[PRICE]]</f>
        <v>0</v>
      </c>
      <c r="F159" s="314"/>
      <c r="G159" s="313">
        <f>Table70[[#This Row],[PRICE]]*0.1</f>
        <v>3.35</v>
      </c>
    </row>
    <row r="160" spans="1:7" s="19" customFormat="1" ht="17.399999999999999">
      <c r="A160" s="43" t="s">
        <v>867</v>
      </c>
      <c r="B160" s="44" t="s">
        <v>7</v>
      </c>
      <c r="C160" s="48">
        <v>25</v>
      </c>
      <c r="D160" s="43"/>
      <c r="E160" s="46">
        <f>Table70[[#This Row],[PRICE]]*Table70[[#This Row],[QTY ORDERED ]]</f>
        <v>0</v>
      </c>
      <c r="F160" s="314"/>
      <c r="G160" s="313">
        <f>Table70[[#This Row],[PRICE]]*0.1</f>
        <v>2.5</v>
      </c>
    </row>
    <row r="161" spans="1:7" s="19" customFormat="1" ht="17.399999999999999">
      <c r="A161" s="58" t="s">
        <v>1511</v>
      </c>
      <c r="B161" s="44" t="s">
        <v>7</v>
      </c>
      <c r="C161" s="48">
        <v>39</v>
      </c>
      <c r="D161" s="43"/>
      <c r="E161" s="49">
        <f>Table70[[#This Row],[QTY ORDERED ]]*Table70[[#This Row],[PRICE]]</f>
        <v>0</v>
      </c>
      <c r="F161" s="314"/>
      <c r="G161" s="313">
        <f>Table70[[#This Row],[PRICE]]*0.1</f>
        <v>3.9000000000000004</v>
      </c>
    </row>
    <row r="162" spans="1:7" s="19" customFormat="1" ht="17.399999999999999">
      <c r="A162" s="47" t="s">
        <v>1503</v>
      </c>
      <c r="B162" s="44" t="s">
        <v>7</v>
      </c>
      <c r="C162" s="48">
        <v>15</v>
      </c>
      <c r="D162" s="43"/>
      <c r="E162" s="46"/>
      <c r="F162" s="314"/>
      <c r="G162" s="313">
        <f>Table70[[#This Row],[PRICE]]*0.1</f>
        <v>1.5</v>
      </c>
    </row>
    <row r="163" spans="1:7" s="19" customFormat="1" ht="17.399999999999999">
      <c r="A163" s="47" t="s">
        <v>1268</v>
      </c>
      <c r="B163" s="44" t="s">
        <v>7</v>
      </c>
      <c r="C163" s="48">
        <v>41.51</v>
      </c>
      <c r="D163" s="43"/>
      <c r="E163" s="46"/>
      <c r="F163" s="314"/>
      <c r="G163" s="313">
        <f>Table70[[#This Row],[PRICE]]*0.1</f>
        <v>4.1509999999999998</v>
      </c>
    </row>
    <row r="164" spans="1:7" s="19" customFormat="1" ht="17.399999999999999">
      <c r="A164" s="120" t="s">
        <v>1487</v>
      </c>
      <c r="B164" s="44" t="s">
        <v>7</v>
      </c>
      <c r="C164" s="48">
        <v>35</v>
      </c>
      <c r="D164" s="43"/>
      <c r="E164" s="46">
        <f>Table70[[#This Row],[QTY ORDERED ]]*Table70[[#This Row],[PRICE]]</f>
        <v>0</v>
      </c>
      <c r="F164" s="314"/>
      <c r="G164" s="313">
        <f>Table70[[#This Row],[PRICE]]*0.1</f>
        <v>3.5</v>
      </c>
    </row>
    <row r="165" spans="1:7" s="19" customFormat="1" ht="17.399999999999999">
      <c r="A165" s="43" t="s">
        <v>1575</v>
      </c>
      <c r="B165" s="44" t="s">
        <v>7</v>
      </c>
      <c r="C165" s="48">
        <v>27</v>
      </c>
      <c r="D165" s="43"/>
      <c r="E165" s="46">
        <f>Table70[[#This Row],[QTY ORDERED ]]*Table70[[#This Row],[PRICE]]</f>
        <v>0</v>
      </c>
      <c r="F165" s="314"/>
      <c r="G165" s="313"/>
    </row>
    <row r="166" spans="1:7" s="19" customFormat="1" ht="17.399999999999999">
      <c r="A166" s="43" t="s">
        <v>143</v>
      </c>
      <c r="B166" s="44" t="s">
        <v>7</v>
      </c>
      <c r="C166" s="45">
        <v>19</v>
      </c>
      <c r="D166" s="43"/>
      <c r="E166" s="46">
        <f>Table70[[#This Row],[QTY ORDERED ]]*Table70[[#This Row],[PRICE]]</f>
        <v>0</v>
      </c>
      <c r="F166" s="314"/>
      <c r="G166" s="313">
        <f>Table70[[#This Row],[PRICE]]*0.1</f>
        <v>1.9000000000000001</v>
      </c>
    </row>
    <row r="167" spans="1:7" s="19" customFormat="1" ht="17.399999999999999">
      <c r="A167" s="58" t="s">
        <v>1512</v>
      </c>
      <c r="B167" s="44" t="s">
        <v>7</v>
      </c>
      <c r="C167" s="48">
        <v>25</v>
      </c>
      <c r="D167" s="43"/>
      <c r="E167" s="46">
        <f>Table70[[#This Row],[QTY ORDERED ]]*Table70[[#This Row],[PRICE]]</f>
        <v>0</v>
      </c>
      <c r="F167" s="314"/>
      <c r="G167" s="313">
        <f>Table70[[#This Row],[PRICE]]*0.1</f>
        <v>2.5</v>
      </c>
    </row>
    <row r="168" spans="1:7" s="19" customFormat="1" ht="17.399999999999999">
      <c r="A168" s="58" t="s">
        <v>1535</v>
      </c>
      <c r="B168" s="44" t="s">
        <v>7</v>
      </c>
      <c r="C168" s="48">
        <v>27</v>
      </c>
      <c r="D168" s="43"/>
      <c r="E168" s="46">
        <f>Table70[[#This Row],[QTY ORDERED ]]*Table70[[#This Row],[PRICE]]</f>
        <v>0</v>
      </c>
      <c r="F168" s="314"/>
      <c r="G168" s="313">
        <f>Table70[[#This Row],[PRICE]]*0.1</f>
        <v>2.7</v>
      </c>
    </row>
    <row r="169" spans="1:7" s="19" customFormat="1" ht="17.399999999999999">
      <c r="A169" s="120" t="s">
        <v>1486</v>
      </c>
      <c r="B169" s="44" t="s">
        <v>7</v>
      </c>
      <c r="C169" s="48">
        <v>35</v>
      </c>
      <c r="D169" s="43"/>
      <c r="E169" s="46">
        <f>Table70[[#This Row],[QTY ORDERED ]]*Table70[[#This Row],[PRICE]]</f>
        <v>0</v>
      </c>
      <c r="F169" s="314"/>
      <c r="G169" s="313">
        <f>Table70[[#This Row],[PRICE]]*0.1</f>
        <v>3.5</v>
      </c>
    </row>
    <row r="170" spans="1:7" s="19" customFormat="1" ht="17.399999999999999">
      <c r="A170" s="47" t="s">
        <v>1504</v>
      </c>
      <c r="B170" s="44" t="s">
        <v>7</v>
      </c>
      <c r="C170" s="45">
        <v>25</v>
      </c>
      <c r="D170" s="43"/>
      <c r="E170" s="46"/>
      <c r="F170" s="314"/>
      <c r="G170" s="313">
        <f>Table70[[#This Row],[PRICE]]*0.1</f>
        <v>2.5</v>
      </c>
    </row>
    <row r="171" spans="1:7" s="19" customFormat="1" ht="17.399999999999999">
      <c r="A171" s="43" t="s">
        <v>1505</v>
      </c>
      <c r="B171" s="44" t="s">
        <v>7</v>
      </c>
      <c r="C171" s="45">
        <v>27</v>
      </c>
      <c r="D171" s="43"/>
      <c r="E171" s="46">
        <f>Table70[[#This Row],[QTY ORDERED ]]*Table70[[#This Row],[PRICE]]</f>
        <v>0</v>
      </c>
      <c r="G171" s="313">
        <f>Table70[[#This Row],[PRICE]]*0.1</f>
        <v>2.7</v>
      </c>
    </row>
    <row r="172" spans="1:7" s="19" customFormat="1" ht="17.399999999999999">
      <c r="A172" s="43" t="s">
        <v>1501</v>
      </c>
      <c r="B172" s="44" t="s">
        <v>7</v>
      </c>
      <c r="C172" s="48">
        <v>22</v>
      </c>
      <c r="D172" s="43"/>
      <c r="E172" s="49">
        <f>Table70[[#This Row],[QTY ORDERED ]]*Table70[[#This Row],[PRICE]]</f>
        <v>0</v>
      </c>
      <c r="G172" s="313">
        <f>Table70[[#This Row],[PRICE]]*0.1</f>
        <v>2.2000000000000002</v>
      </c>
    </row>
    <row r="173" spans="1:7" s="19" customFormat="1" ht="17.399999999999999">
      <c r="A173" s="51" t="s">
        <v>1618</v>
      </c>
      <c r="B173" s="39"/>
      <c r="C173" s="40"/>
      <c r="D173" s="41"/>
      <c r="E173" s="42"/>
      <c r="F173" s="314"/>
      <c r="G173" s="313">
        <f>Table70[[#This Row],[PRICE]]*0.1</f>
        <v>0</v>
      </c>
    </row>
    <row r="174" spans="1:7" s="19" customFormat="1" ht="17.399999999999999">
      <c r="A174" s="50" t="s">
        <v>842</v>
      </c>
      <c r="B174" s="44" t="s">
        <v>7</v>
      </c>
      <c r="C174" s="48">
        <v>15</v>
      </c>
      <c r="D174" s="43"/>
      <c r="E174" s="49">
        <f>Table70[[#This Row],[PRICE]]*Table70[[#This Row],[QTY ORDERED ]]</f>
        <v>0</v>
      </c>
      <c r="F174" s="314"/>
      <c r="G174" s="313">
        <f>Table70[[#This Row],[PRICE]]*0.1</f>
        <v>1.5</v>
      </c>
    </row>
    <row r="175" spans="1:7" s="19" customFormat="1" ht="17.399999999999999">
      <c r="A175" s="50" t="s">
        <v>549</v>
      </c>
      <c r="B175" s="59" t="s">
        <v>7</v>
      </c>
      <c r="C175" s="49">
        <v>15</v>
      </c>
      <c r="D175" s="50"/>
      <c r="E175" s="49">
        <f>Table70[[#This Row],[PRICE]]*Table70[[#This Row],[QTY ORDERED ]]</f>
        <v>0</v>
      </c>
      <c r="F175" s="314"/>
      <c r="G175" s="313">
        <f>Table70[[#This Row],[PRICE]]*0.1</f>
        <v>1.5</v>
      </c>
    </row>
    <row r="176" spans="1:7" s="19" customFormat="1" ht="17.399999999999999">
      <c r="A176" s="43" t="s">
        <v>486</v>
      </c>
      <c r="B176" s="44" t="s">
        <v>7</v>
      </c>
      <c r="C176" s="48">
        <v>22</v>
      </c>
      <c r="D176" s="43"/>
      <c r="E176" s="49">
        <f>Table70[[#This Row],[QTY ORDERED ]]*Table70[[#This Row],[PRICE]]</f>
        <v>0</v>
      </c>
      <c r="F176" s="314"/>
      <c r="G176" s="313"/>
    </row>
    <row r="177" spans="1:7" s="19" customFormat="1" ht="17.399999999999999">
      <c r="A177" s="365" t="s">
        <v>843</v>
      </c>
      <c r="B177" s="44" t="s">
        <v>7</v>
      </c>
      <c r="C177" s="48">
        <v>19</v>
      </c>
      <c r="D177" s="43"/>
      <c r="E177" s="49">
        <f>Table70[[#This Row],[QTY ORDERED ]]*Table70[[#This Row],[PRICE]]</f>
        <v>0</v>
      </c>
      <c r="F177" s="391"/>
      <c r="G177" s="313">
        <f>Table70[[#This Row],[PRICE]]*0.1</f>
        <v>1.9000000000000001</v>
      </c>
    </row>
    <row r="178" spans="1:7" s="19" customFormat="1" ht="17.399999999999999">
      <c r="A178" s="47" t="s">
        <v>869</v>
      </c>
      <c r="B178" s="44" t="s">
        <v>7</v>
      </c>
      <c r="C178" s="48">
        <v>29</v>
      </c>
      <c r="D178" s="43"/>
      <c r="E178" s="49"/>
      <c r="F178" s="314"/>
      <c r="G178" s="313">
        <f>Table70[[#This Row],[PRICE]]*0.1</f>
        <v>2.9000000000000004</v>
      </c>
    </row>
    <row r="179" spans="1:7" s="19" customFormat="1" ht="17.399999999999999">
      <c r="A179" s="47" t="s">
        <v>548</v>
      </c>
      <c r="B179" s="59" t="s">
        <v>7</v>
      </c>
      <c r="C179" s="49">
        <v>15</v>
      </c>
      <c r="D179" s="50"/>
      <c r="E179" s="49"/>
      <c r="F179" s="314"/>
      <c r="G179" s="313">
        <f>Table70[[#This Row],[PRICE]]*0.1</f>
        <v>1.5</v>
      </c>
    </row>
    <row r="180" spans="1:7" s="19" customFormat="1" ht="17.399999999999999">
      <c r="A180" s="50" t="s">
        <v>1769</v>
      </c>
      <c r="B180" s="44" t="s">
        <v>7</v>
      </c>
      <c r="C180" s="48">
        <v>15</v>
      </c>
      <c r="D180" s="43"/>
      <c r="E180" s="49">
        <f>Table70[[#This Row],[PRICE]]*Table70[[#This Row],[QTY ORDERED ]]</f>
        <v>0</v>
      </c>
      <c r="G180" s="313"/>
    </row>
    <row r="181" spans="1:7" s="19" customFormat="1" ht="17.399999999999999">
      <c r="A181" s="50" t="s">
        <v>1770</v>
      </c>
      <c r="B181" s="44" t="s">
        <v>7</v>
      </c>
      <c r="C181" s="48">
        <v>15</v>
      </c>
      <c r="D181" s="43"/>
      <c r="E181" s="49">
        <f>Table70[[#This Row],[PRICE]]*Table70[[#This Row],[QTY ORDERED ]]</f>
        <v>0</v>
      </c>
      <c r="G181" s="313">
        <f>Table70[[#This Row],[PRICE]]*0.1</f>
        <v>1.5</v>
      </c>
    </row>
    <row r="182" spans="1:7" s="19" customFormat="1" ht="17.399999999999999">
      <c r="A182" s="47" t="s">
        <v>1245</v>
      </c>
      <c r="B182" s="44" t="s">
        <v>7</v>
      </c>
      <c r="C182" s="48">
        <v>25</v>
      </c>
      <c r="D182" s="43"/>
      <c r="E182" s="49"/>
      <c r="G182" s="313">
        <f>Table70[[#This Row],[PRICE]]*0.1</f>
        <v>2.5</v>
      </c>
    </row>
    <row r="183" spans="1:7" s="19" customFormat="1" ht="17.399999999999999">
      <c r="A183" s="43" t="s">
        <v>1768</v>
      </c>
      <c r="B183" s="44" t="s">
        <v>388</v>
      </c>
      <c r="C183" s="48">
        <v>9</v>
      </c>
      <c r="D183" s="43"/>
      <c r="E183" s="49">
        <f>Table70[[#This Row],[PRICE]]*Table70[[#This Row],[QTY ORDERED ]]</f>
        <v>0</v>
      </c>
      <c r="G183" s="313">
        <f>Table70[[#This Row],[PRICE]]*0.1</f>
        <v>0.9</v>
      </c>
    </row>
    <row r="184" spans="1:7" s="19" customFormat="1" ht="17.399999999999999">
      <c r="A184" s="43" t="s">
        <v>655</v>
      </c>
      <c r="B184" s="44" t="s">
        <v>7</v>
      </c>
      <c r="C184" s="48">
        <v>39.5</v>
      </c>
      <c r="D184" s="43"/>
      <c r="E184" s="49">
        <f>Table70[[#This Row],[PRICE]]*Table70[[#This Row],[QTY ORDERED ]]</f>
        <v>0</v>
      </c>
      <c r="G184" s="313">
        <f>Table70[[#This Row],[PRICE]]*0.1</f>
        <v>3.95</v>
      </c>
    </row>
    <row r="185" spans="1:7" s="19" customFormat="1" ht="17.399999999999999">
      <c r="A185" s="50" t="s">
        <v>684</v>
      </c>
      <c r="B185" s="44" t="s">
        <v>7</v>
      </c>
      <c r="C185" s="48">
        <v>25</v>
      </c>
      <c r="D185" s="43"/>
      <c r="E185" s="49">
        <f>Table70[[#This Row],[QTY ORDERED ]]*Table70[[#This Row],[PRICE]]</f>
        <v>0</v>
      </c>
      <c r="F185" s="391"/>
      <c r="G185" s="313">
        <f>Table70[[#This Row],[PRICE]]*0.1</f>
        <v>2.5</v>
      </c>
    </row>
    <row r="186" spans="1:7" s="19" customFormat="1" ht="17.399999999999999">
      <c r="A186" s="392" t="s">
        <v>844</v>
      </c>
      <c r="B186" s="44" t="s">
        <v>7</v>
      </c>
      <c r="C186" s="48">
        <v>19</v>
      </c>
      <c r="D186" s="43"/>
      <c r="E186" s="49">
        <f>Table70[[#This Row],[QTY ORDERED ]]*Table70[[#This Row],[PRICE]]</f>
        <v>0</v>
      </c>
      <c r="F186" s="391"/>
      <c r="G186" s="313">
        <f>Table70[[#This Row],[PRICE]]*0.1</f>
        <v>1.9000000000000001</v>
      </c>
    </row>
    <row r="187" spans="1:7" s="19" customFormat="1" ht="17.399999999999999">
      <c r="A187" s="392" t="s">
        <v>845</v>
      </c>
      <c r="B187" s="44" t="s">
        <v>7</v>
      </c>
      <c r="C187" s="48">
        <v>9</v>
      </c>
      <c r="D187" s="43"/>
      <c r="E187" s="49">
        <f>Table70[[#This Row],[PRICE]]*Table70[[#This Row],[QTY ORDERED ]]</f>
        <v>0</v>
      </c>
      <c r="F187" s="391"/>
      <c r="G187" s="313">
        <f>Table70[[#This Row],[PRICE]]*0.1</f>
        <v>0.9</v>
      </c>
    </row>
    <row r="188" spans="1:7" s="19" customFormat="1" ht="17.399999999999999">
      <c r="A188" s="392" t="s">
        <v>1444</v>
      </c>
      <c r="B188" s="44" t="s">
        <v>7</v>
      </c>
      <c r="C188" s="48">
        <v>19</v>
      </c>
      <c r="D188" s="43"/>
      <c r="E188" s="49">
        <f>Table70[[#This Row],[PRICE]]*Table70[[#This Row],[QTY ORDERED ]]</f>
        <v>0</v>
      </c>
      <c r="F188" s="314"/>
      <c r="G188" s="313">
        <f>Table70[[#This Row],[PRICE]]*0.1</f>
        <v>1.9000000000000001</v>
      </c>
    </row>
    <row r="189" spans="1:7" s="19" customFormat="1" ht="17.399999999999999">
      <c r="A189" s="47" t="s">
        <v>835</v>
      </c>
      <c r="B189" s="44" t="s">
        <v>7</v>
      </c>
      <c r="C189" s="48">
        <v>29</v>
      </c>
      <c r="D189" s="43"/>
      <c r="E189" s="49"/>
      <c r="F189" s="391"/>
      <c r="G189" s="313">
        <f>Table70[[#This Row],[PRICE]]*0.1</f>
        <v>2.9000000000000004</v>
      </c>
    </row>
    <row r="190" spans="1:7" s="19" customFormat="1" ht="17.399999999999999">
      <c r="A190" s="392" t="s">
        <v>846</v>
      </c>
      <c r="B190" s="44" t="s">
        <v>7</v>
      </c>
      <c r="C190" s="48">
        <v>19</v>
      </c>
      <c r="D190" s="43"/>
      <c r="E190" s="49">
        <f>Table70[[#This Row],[QTY ORDERED ]]*Table70[[#This Row],[PRICE]]</f>
        <v>0</v>
      </c>
      <c r="F190" s="314"/>
      <c r="G190" s="313"/>
    </row>
    <row r="191" spans="1:7" s="19" customFormat="1" ht="17.399999999999999">
      <c r="A191" s="50" t="s">
        <v>449</v>
      </c>
      <c r="B191" s="44" t="s">
        <v>7</v>
      </c>
      <c r="C191" s="48">
        <v>15</v>
      </c>
      <c r="D191" s="43"/>
      <c r="E191" s="49">
        <f>Table70[[#This Row],[QTY ORDERED ]]*Table70[[#This Row],[PRICE]]</f>
        <v>0</v>
      </c>
      <c r="F191" s="391"/>
      <c r="G191" s="313">
        <f>Table70[[#This Row],[PRICE]]*0.1</f>
        <v>1.5</v>
      </c>
    </row>
    <row r="192" spans="1:7" s="19" customFormat="1" ht="17.399999999999999">
      <c r="A192" s="393" t="s">
        <v>1612</v>
      </c>
      <c r="B192" s="44" t="s">
        <v>7</v>
      </c>
      <c r="C192" s="45">
        <v>19</v>
      </c>
      <c r="D192" s="43"/>
      <c r="E192" s="49">
        <f>Table70[[#This Row],[QTY ORDERED ]]*Table70[[#This Row],[PRICE]]</f>
        <v>0</v>
      </c>
      <c r="F192" s="314"/>
      <c r="G192" s="313">
        <f>Table70[[#This Row],[PRICE]]*0.1</f>
        <v>1.9000000000000001</v>
      </c>
    </row>
    <row r="193" spans="1:7" s="19" customFormat="1" ht="17.399999999999999">
      <c r="A193" s="43" t="s">
        <v>654</v>
      </c>
      <c r="B193" s="44" t="s">
        <v>7</v>
      </c>
      <c r="C193" s="48">
        <v>29</v>
      </c>
      <c r="D193" s="43"/>
      <c r="E193" s="49">
        <f>Table70[[#This Row],[QTY ORDERED ]]*Table70[[#This Row],[PRICE]]</f>
        <v>0</v>
      </c>
      <c r="F193" s="314"/>
      <c r="G193" s="313"/>
    </row>
    <row r="194" spans="1:7" s="19" customFormat="1" ht="17.399999999999999">
      <c r="A194" s="43" t="s">
        <v>550</v>
      </c>
      <c r="B194" s="44" t="s">
        <v>7</v>
      </c>
      <c r="C194" s="48">
        <v>29</v>
      </c>
      <c r="D194" s="43"/>
      <c r="E194" s="49">
        <f>Table70[[#This Row],[QTY ORDERED ]]*Table70[[#This Row],[PRICE]]</f>
        <v>0</v>
      </c>
      <c r="F194" s="314"/>
      <c r="G194" s="313">
        <f>Table70[[#This Row],[PRICE]]*0.1</f>
        <v>2.9000000000000004</v>
      </c>
    </row>
    <row r="195" spans="1:7" s="19" customFormat="1" ht="17.399999999999999">
      <c r="A195" s="43" t="s">
        <v>918</v>
      </c>
      <c r="B195" s="44" t="s">
        <v>7</v>
      </c>
      <c r="C195" s="48">
        <v>12</v>
      </c>
      <c r="D195" s="43"/>
      <c r="E195" s="49">
        <f>Table70[[#This Row],[QTY ORDERED ]]*Table70[[#This Row],[PRICE]]</f>
        <v>0</v>
      </c>
      <c r="F195" s="314"/>
      <c r="G195" s="313">
        <f>Table70[[#This Row],[PRICE]]*0.1</f>
        <v>1.2000000000000002</v>
      </c>
    </row>
    <row r="196" spans="1:7" s="19" customFormat="1" ht="17.399999999999999">
      <c r="A196" s="50" t="s">
        <v>836</v>
      </c>
      <c r="B196" s="44" t="s">
        <v>7</v>
      </c>
      <c r="C196" s="48">
        <v>8</v>
      </c>
      <c r="D196" s="43"/>
      <c r="E196" s="49">
        <f>Table70[[#This Row],[QTY ORDERED ]]*Table70[[#This Row],[PRICE]]</f>
        <v>0</v>
      </c>
      <c r="F196" s="314"/>
      <c r="G196" s="313">
        <f>Table70[[#This Row],[PRICE]]*0.1</f>
        <v>0.8</v>
      </c>
    </row>
    <row r="197" spans="1:7" s="19" customFormat="1" ht="17.399999999999999">
      <c r="A197" s="58" t="s">
        <v>1771</v>
      </c>
      <c r="B197" s="44" t="s">
        <v>7</v>
      </c>
      <c r="C197" s="48">
        <v>15</v>
      </c>
      <c r="D197" s="43"/>
      <c r="E197" s="49">
        <f>Table70[[#This Row],[QTY ORDERED ]]*Table70[[#This Row],[PRICE]]</f>
        <v>0</v>
      </c>
      <c r="F197" s="314"/>
      <c r="G197" s="313">
        <f>Table70[[#This Row],[PRICE]]*0.1</f>
        <v>1.5</v>
      </c>
    </row>
    <row r="198" spans="1:7" s="19" customFormat="1" ht="17.399999999999999">
      <c r="A198" s="43" t="s">
        <v>1772</v>
      </c>
      <c r="B198" s="44" t="s">
        <v>7</v>
      </c>
      <c r="C198" s="48">
        <v>19</v>
      </c>
      <c r="D198" s="43"/>
      <c r="E198" s="49">
        <f>Table70[[#This Row],[QTY ORDERED ]]*Table70[[#This Row],[PRICE]]</f>
        <v>0</v>
      </c>
      <c r="F198" s="314"/>
      <c r="G198" s="313">
        <f>Table70[[#This Row],[PRICE]]*0.1</f>
        <v>1.9000000000000001</v>
      </c>
    </row>
    <row r="199" spans="1:7" s="19" customFormat="1" ht="17.399999999999999">
      <c r="A199" s="43" t="s">
        <v>1773</v>
      </c>
      <c r="B199" s="44" t="s">
        <v>7</v>
      </c>
      <c r="C199" s="48">
        <v>19</v>
      </c>
      <c r="D199" s="43"/>
      <c r="E199" s="49">
        <f>Table70[[#This Row],[QTY ORDERED ]]*Table70[[#This Row],[PRICE]]</f>
        <v>0</v>
      </c>
      <c r="F199" s="314"/>
      <c r="G199" s="313">
        <f>Table70[[#This Row],[PRICE]]*0.1</f>
        <v>1.9000000000000001</v>
      </c>
    </row>
    <row r="200" spans="1:7" s="19" customFormat="1" ht="17.399999999999999">
      <c r="A200" s="58" t="s">
        <v>1445</v>
      </c>
      <c r="B200" s="44" t="s">
        <v>1446</v>
      </c>
      <c r="C200" s="48">
        <v>19</v>
      </c>
      <c r="D200" s="43"/>
      <c r="E200" s="49">
        <f>Table70[[#This Row],[QTY ORDERED ]]*Table70[[#This Row],[PRICE]]</f>
        <v>0</v>
      </c>
      <c r="F200" s="314"/>
      <c r="G200" s="313">
        <f>Table70[[#This Row],[PRICE]]*0.1</f>
        <v>1.9000000000000001</v>
      </c>
    </row>
    <row r="201" spans="1:7" s="19" customFormat="1" ht="17.399999999999999">
      <c r="A201" s="43" t="s">
        <v>852</v>
      </c>
      <c r="B201" s="44" t="s">
        <v>7</v>
      </c>
      <c r="C201" s="48">
        <v>9</v>
      </c>
      <c r="D201" s="43"/>
      <c r="E201" s="49">
        <f>Table70[[#This Row],[QTY ORDERED ]]*Table70[[#This Row],[PRICE]]</f>
        <v>0</v>
      </c>
      <c r="F201" s="314"/>
      <c r="G201" s="313">
        <f>Table70[[#This Row],[PRICE]]*0.1</f>
        <v>0.9</v>
      </c>
    </row>
    <row r="202" spans="1:7" s="19" customFormat="1" ht="17.399999999999999">
      <c r="A202" s="51" t="s">
        <v>848</v>
      </c>
      <c r="B202" s="39"/>
      <c r="C202" s="40"/>
      <c r="D202" s="41"/>
      <c r="E202" s="42"/>
      <c r="F202" s="314"/>
      <c r="G202" s="313">
        <f>Table70[[#This Row],[PRICE]]*0.1</f>
        <v>0</v>
      </c>
    </row>
    <row r="203" spans="1:7" s="19" customFormat="1" ht="17.399999999999999">
      <c r="A203" s="47" t="s">
        <v>854</v>
      </c>
      <c r="B203" s="44" t="s">
        <v>7</v>
      </c>
      <c r="C203" s="48">
        <v>35</v>
      </c>
      <c r="D203" s="43"/>
      <c r="E203" s="49"/>
      <c r="F203" s="314"/>
      <c r="G203" s="313">
        <f>Table70[[#This Row],[PRICE]]*0.1</f>
        <v>3.5</v>
      </c>
    </row>
    <row r="204" spans="1:7" s="19" customFormat="1" ht="17.399999999999999">
      <c r="A204" s="58" t="s">
        <v>1774</v>
      </c>
      <c r="B204" s="44" t="s">
        <v>7</v>
      </c>
      <c r="C204" s="48">
        <v>115</v>
      </c>
      <c r="D204" s="43"/>
      <c r="E204" s="49">
        <f>Table70[[#This Row],[QTY ORDERED ]]*Table70[[#This Row],[PRICE]]</f>
        <v>0</v>
      </c>
      <c r="F204" s="314"/>
      <c r="G204" s="313">
        <f>Table70[[#This Row],[PRICE]]*0.1</f>
        <v>11.5</v>
      </c>
    </row>
    <row r="205" spans="1:7" s="19" customFormat="1" ht="17.399999999999999">
      <c r="A205" s="43" t="s">
        <v>855</v>
      </c>
      <c r="B205" s="44" t="s">
        <v>7</v>
      </c>
      <c r="C205" s="48">
        <v>20</v>
      </c>
      <c r="D205" s="43"/>
      <c r="E205" s="49">
        <f>Table70[[#This Row],[QTY ORDERED ]]*Table70[[#This Row],[PRICE]]</f>
        <v>0</v>
      </c>
      <c r="F205" s="314"/>
      <c r="G205" s="313">
        <f>Table70[[#This Row],[PRICE]]*0.1</f>
        <v>2</v>
      </c>
    </row>
    <row r="206" spans="1:7" s="19" customFormat="1" ht="17.399999999999999">
      <c r="A206" s="50" t="s">
        <v>858</v>
      </c>
      <c r="B206" s="44" t="s">
        <v>7</v>
      </c>
      <c r="C206" s="48">
        <v>22</v>
      </c>
      <c r="D206" s="43"/>
      <c r="E206" s="49">
        <f>Table70[[#This Row],[QTY ORDERED ]]*Table70[[#This Row],[PRICE]]</f>
        <v>0</v>
      </c>
      <c r="F206" s="314"/>
      <c r="G206" s="313">
        <f>Table70[[#This Row],[PRICE]]*0.1</f>
        <v>2.2000000000000002</v>
      </c>
    </row>
    <row r="207" spans="1:7" s="19" customFormat="1" ht="17.399999999999999">
      <c r="A207" s="43" t="s">
        <v>859</v>
      </c>
      <c r="B207" s="44" t="s">
        <v>7</v>
      </c>
      <c r="C207" s="48">
        <v>29</v>
      </c>
      <c r="D207" s="43"/>
      <c r="E207" s="49">
        <f>Table70[[#This Row],[QTY ORDERED ]]*Table70[[#This Row],[PRICE]]</f>
        <v>0</v>
      </c>
      <c r="F207" s="314"/>
      <c r="G207" s="313"/>
    </row>
    <row r="208" spans="1:7" s="19" customFormat="1" ht="17.399999999999999">
      <c r="A208" s="43" t="s">
        <v>856</v>
      </c>
      <c r="B208" s="44" t="s">
        <v>7</v>
      </c>
      <c r="C208" s="48">
        <v>35</v>
      </c>
      <c r="D208" s="43"/>
      <c r="E208" s="49">
        <f>Table70[[#This Row],[QTY ORDERED ]]*Table70[[#This Row],[PRICE]]</f>
        <v>0</v>
      </c>
      <c r="F208" s="314"/>
      <c r="G208" s="313"/>
    </row>
    <row r="209" spans="1:7" s="19" customFormat="1" ht="17.399999999999999">
      <c r="A209" s="43" t="s">
        <v>857</v>
      </c>
      <c r="B209" s="44" t="s">
        <v>7</v>
      </c>
      <c r="C209" s="55">
        <v>22</v>
      </c>
      <c r="D209" s="56"/>
      <c r="E209" s="49">
        <f>Table70[[#This Row],[QTY ORDERED ]]*Table70[[#This Row],[PRICE]]</f>
        <v>0</v>
      </c>
      <c r="F209" s="314"/>
      <c r="G209" s="313">
        <f>Table70[[#This Row],[PRICE]]*0.1</f>
        <v>2.2000000000000002</v>
      </c>
    </row>
    <row r="210" spans="1:7" s="19" customFormat="1" ht="17.399999999999999">
      <c r="A210" s="51" t="s">
        <v>84</v>
      </c>
      <c r="B210" s="39"/>
      <c r="C210" s="40"/>
      <c r="D210" s="41"/>
      <c r="E210" s="42"/>
      <c r="F210" s="314"/>
      <c r="G210" s="313"/>
    </row>
    <row r="211" spans="1:7" s="19" customFormat="1" ht="17.399999999999999">
      <c r="A211" s="43" t="s">
        <v>42</v>
      </c>
      <c r="B211" s="44" t="s">
        <v>7</v>
      </c>
      <c r="C211" s="45">
        <v>55</v>
      </c>
      <c r="D211" s="43"/>
      <c r="E211" s="46">
        <f>Table70[[#This Row],[PRICE]]*Table70[[#This Row],[QTY ORDERED ]]</f>
        <v>0</v>
      </c>
      <c r="F211" s="314"/>
      <c r="G211" s="313">
        <f>Table70[[#This Row],[PRICE]]*0.1</f>
        <v>5.5</v>
      </c>
    </row>
    <row r="212" spans="1:7" s="19" customFormat="1" ht="17.399999999999999">
      <c r="A212" s="58" t="s">
        <v>1650</v>
      </c>
      <c r="B212" s="44" t="s">
        <v>7</v>
      </c>
      <c r="C212" s="45">
        <v>6</v>
      </c>
      <c r="D212" s="43"/>
      <c r="E212" s="46">
        <f>Table70[[#This Row],[QTY ORDERED ]]*Table70[[#This Row],[PRICE]]</f>
        <v>0</v>
      </c>
      <c r="F212" s="314"/>
      <c r="G212" s="313">
        <f>Table70[[#This Row],[PRICE]]*0.1</f>
        <v>0.60000000000000009</v>
      </c>
    </row>
    <row r="213" spans="1:7" s="19" customFormat="1" ht="17.399999999999999">
      <c r="A213" s="58" t="s">
        <v>1651</v>
      </c>
      <c r="B213" s="44" t="s">
        <v>7</v>
      </c>
      <c r="C213" s="45">
        <v>9</v>
      </c>
      <c r="D213" s="43"/>
      <c r="E213" s="46">
        <f>Table70[[#This Row],[QTY ORDERED ]]*Table70[[#This Row],[PRICE]]</f>
        <v>0</v>
      </c>
      <c r="F213" s="314"/>
      <c r="G213" s="313"/>
    </row>
    <row r="214" spans="1:7" s="19" customFormat="1" ht="17.399999999999999">
      <c r="A214" s="43" t="s">
        <v>41</v>
      </c>
      <c r="B214" s="44" t="s">
        <v>7</v>
      </c>
      <c r="C214" s="45">
        <v>55</v>
      </c>
      <c r="D214" s="43"/>
      <c r="E214" s="46">
        <f>Table70[[#This Row],[QTY ORDERED ]]*Table70[[#This Row],[PRICE]]</f>
        <v>0</v>
      </c>
      <c r="F214" s="314"/>
      <c r="G214" s="313">
        <f>Table70[[#This Row],[PRICE]]*0.1</f>
        <v>5.5</v>
      </c>
    </row>
    <row r="215" spans="1:7" s="19" customFormat="1" ht="17.399999999999999">
      <c r="A215" s="43" t="s">
        <v>656</v>
      </c>
      <c r="B215" s="44" t="s">
        <v>7</v>
      </c>
      <c r="C215" s="48">
        <v>39.5</v>
      </c>
      <c r="D215" s="43"/>
      <c r="E215" s="49">
        <f>Table70[[#This Row],[QTY ORDERED ]]*Table70[[#This Row],[PRICE]]</f>
        <v>0</v>
      </c>
      <c r="F215" s="314"/>
      <c r="G215" s="313"/>
    </row>
    <row r="216" spans="1:7" s="19" customFormat="1" ht="17.399999999999999">
      <c r="A216" s="43" t="s">
        <v>657</v>
      </c>
      <c r="B216" s="44" t="s">
        <v>7</v>
      </c>
      <c r="C216" s="48">
        <v>39.5</v>
      </c>
      <c r="D216" s="43"/>
      <c r="E216" s="49">
        <f>Table70[[#This Row],[QTY ORDERED ]]*Table70[[#This Row],[PRICE]]</f>
        <v>0</v>
      </c>
      <c r="F216" s="314"/>
      <c r="G216" s="313">
        <f>Table70[[#This Row],[PRICE]]*0.1</f>
        <v>3.95</v>
      </c>
    </row>
    <row r="217" spans="1:7" s="19" customFormat="1" ht="17.399999999999999">
      <c r="A217" s="43" t="s">
        <v>95</v>
      </c>
      <c r="B217" s="44" t="s">
        <v>7</v>
      </c>
      <c r="C217" s="45">
        <v>15</v>
      </c>
      <c r="D217" s="43"/>
      <c r="E217" s="46">
        <f>Table70[[#This Row],[PRICE]]*Table70[[#This Row],[QTY ORDERED ]]</f>
        <v>0</v>
      </c>
      <c r="F217" s="314"/>
      <c r="G217" s="313">
        <f>Table70[[#This Row],[PRICE]]*0.1</f>
        <v>1.5</v>
      </c>
    </row>
    <row r="218" spans="1:7" s="19" customFormat="1" ht="17.399999999999999">
      <c r="A218" s="43" t="s">
        <v>43</v>
      </c>
      <c r="B218" s="44" t="s">
        <v>7</v>
      </c>
      <c r="C218" s="45">
        <v>55</v>
      </c>
      <c r="D218" s="43"/>
      <c r="E218" s="46">
        <f>Table70[[#This Row],[QTY ORDERED ]]*Table70[[#This Row],[PRICE]]</f>
        <v>0</v>
      </c>
      <c r="F218" s="314"/>
      <c r="G218" s="313">
        <f>Table70[[#This Row],[PRICE]]*0.1</f>
        <v>5.5</v>
      </c>
    </row>
    <row r="219" spans="1:7" s="19" customFormat="1" ht="17.399999999999999">
      <c r="A219" s="58" t="s">
        <v>1509</v>
      </c>
      <c r="B219" s="44" t="s">
        <v>7</v>
      </c>
      <c r="C219" s="45">
        <v>25</v>
      </c>
      <c r="D219" s="43"/>
      <c r="E219" s="46">
        <f>Table70[[#This Row],[QTY ORDERED ]]*Table70[[#This Row],[PRICE]]</f>
        <v>0</v>
      </c>
      <c r="F219" s="314"/>
      <c r="G219" s="313">
        <f>Table70[[#This Row],[PRICE]]*0.1</f>
        <v>2.5</v>
      </c>
    </row>
    <row r="220" spans="1:7" s="19" customFormat="1" ht="17.399999999999999">
      <c r="A220" s="58" t="s">
        <v>1576</v>
      </c>
      <c r="B220" s="44" t="s">
        <v>7</v>
      </c>
      <c r="C220" s="45">
        <v>25</v>
      </c>
      <c r="D220" s="43"/>
      <c r="E220" s="46">
        <f>Table70[[#This Row],[QTY ORDERED ]]*Table70[[#This Row],[PRICE]]</f>
        <v>0</v>
      </c>
      <c r="F220" s="314"/>
      <c r="G220" s="313"/>
    </row>
    <row r="221" spans="1:7" s="19" customFormat="1" ht="17.399999999999999">
      <c r="A221" s="47" t="s">
        <v>685</v>
      </c>
      <c r="B221" s="44" t="s">
        <v>7</v>
      </c>
      <c r="C221" s="48">
        <v>25</v>
      </c>
      <c r="D221" s="43"/>
      <c r="E221" s="49"/>
      <c r="F221" s="314"/>
      <c r="G221" s="313"/>
    </row>
    <row r="222" spans="1:7" s="19" customFormat="1" ht="17.399999999999999">
      <c r="A222" s="50" t="s">
        <v>421</v>
      </c>
      <c r="B222" s="44" t="s">
        <v>7</v>
      </c>
      <c r="C222" s="46">
        <v>55</v>
      </c>
      <c r="D222" s="50"/>
      <c r="E222" s="46">
        <f>Table70[[#This Row],[PRICE]]*Table70[[#This Row],[QTY ORDERED ]]</f>
        <v>0</v>
      </c>
      <c r="F222" s="314"/>
      <c r="G222" s="313">
        <f>Table70[[#This Row],[PRICE]]*0.1</f>
        <v>5.5</v>
      </c>
    </row>
    <row r="223" spans="1:7" s="19" customFormat="1" ht="17.399999999999999">
      <c r="A223" s="43" t="s">
        <v>360</v>
      </c>
      <c r="B223" s="44" t="s">
        <v>7</v>
      </c>
      <c r="C223" s="48">
        <v>56.25</v>
      </c>
      <c r="D223" s="43"/>
      <c r="E223" s="49">
        <f>Table70[[#This Row],[QTY ORDERED ]]*Table70[[#This Row],[PRICE]]</f>
        <v>0</v>
      </c>
      <c r="F223" s="314"/>
      <c r="G223" s="313">
        <f>Table70[[#This Row],[PRICE]]*0.1</f>
        <v>5.625</v>
      </c>
    </row>
    <row r="224" spans="1:7" s="19" customFormat="1" ht="17.399999999999999">
      <c r="A224" s="43" t="s">
        <v>45</v>
      </c>
      <c r="B224" s="44" t="s">
        <v>7</v>
      </c>
      <c r="C224" s="48">
        <v>55</v>
      </c>
      <c r="D224" s="43"/>
      <c r="E224" s="46">
        <f>Table70[[#This Row],[QTY ORDERED ]]*Table70[[#This Row],[PRICE]]</f>
        <v>0</v>
      </c>
      <c r="F224" s="314"/>
      <c r="G224" s="313">
        <f>Table70[[#This Row],[PRICE]]*0.1</f>
        <v>5.5</v>
      </c>
    </row>
    <row r="225" spans="1:7" s="19" customFormat="1" ht="17.399999999999999">
      <c r="A225" s="58" t="s">
        <v>1510</v>
      </c>
      <c r="B225" s="44" t="s">
        <v>7</v>
      </c>
      <c r="C225" s="48">
        <v>35</v>
      </c>
      <c r="D225" s="43"/>
      <c r="E225" s="46">
        <f>Table70[[#This Row],[QTY ORDERED ]]*Table70[[#This Row],[PRICE]]</f>
        <v>0</v>
      </c>
      <c r="F225" s="314"/>
      <c r="G225" s="313"/>
    </row>
    <row r="226" spans="1:7" s="19" customFormat="1" ht="17.399999999999999">
      <c r="A226" s="58" t="s">
        <v>1666</v>
      </c>
      <c r="B226" s="44" t="s">
        <v>7</v>
      </c>
      <c r="C226" s="48">
        <v>24</v>
      </c>
      <c r="D226" s="43"/>
      <c r="E226" s="46">
        <f>Table70[[#This Row],[QTY ORDERED ]]*Table70[[#This Row],[PRICE]]</f>
        <v>0</v>
      </c>
      <c r="F226" s="314"/>
      <c r="G226" s="313">
        <f>Table70[[#This Row],[PRICE]]*0.1</f>
        <v>2.4000000000000004</v>
      </c>
    </row>
    <row r="227" spans="1:7" s="19" customFormat="1" ht="17.399999999999999">
      <c r="A227" s="43" t="s">
        <v>1613</v>
      </c>
      <c r="B227" s="44" t="s">
        <v>7</v>
      </c>
      <c r="C227" s="48">
        <v>25</v>
      </c>
      <c r="D227" s="43"/>
      <c r="E227" s="49">
        <f>Table70[[#This Row],[QTY ORDERED ]]*Table70[[#This Row],[PRICE]]</f>
        <v>0</v>
      </c>
      <c r="F227" s="314"/>
      <c r="G227" s="313"/>
    </row>
    <row r="228" spans="1:7" s="19" customFormat="1" ht="17.399999999999999">
      <c r="A228" s="43" t="s">
        <v>868</v>
      </c>
      <c r="B228" s="44" t="s">
        <v>7</v>
      </c>
      <c r="C228" s="48">
        <v>25</v>
      </c>
      <c r="D228" s="43"/>
      <c r="E228" s="49">
        <f>Table70[[#This Row],[QTY ORDERED ]]*Table70[[#This Row],[PRICE]]</f>
        <v>0</v>
      </c>
      <c r="F228" s="314"/>
      <c r="G228" s="313">
        <f>Table70[[#This Row],[PRICE]]*0.1</f>
        <v>2.5</v>
      </c>
    </row>
    <row r="229" spans="1:7" s="19" customFormat="1" ht="17.399999999999999">
      <c r="A229" s="43" t="s">
        <v>380</v>
      </c>
      <c r="B229" s="44" t="s">
        <v>7</v>
      </c>
      <c r="C229" s="48">
        <v>39.5</v>
      </c>
      <c r="D229" s="43"/>
      <c r="E229" s="46">
        <f>Table70[[#This Row],[QTY ORDERED ]]*Table70[[#This Row],[PRICE]]</f>
        <v>0</v>
      </c>
      <c r="F229" s="314"/>
      <c r="G229" s="313">
        <f>Table70[[#This Row],[PRICE]]*0.1</f>
        <v>3.95</v>
      </c>
    </row>
    <row r="230" spans="1:7" s="19" customFormat="1" ht="17.399999999999999">
      <c r="A230" s="43" t="s">
        <v>381</v>
      </c>
      <c r="B230" s="44" t="s">
        <v>7</v>
      </c>
      <c r="C230" s="48">
        <v>59</v>
      </c>
      <c r="D230" s="43"/>
      <c r="E230" s="46">
        <f>Table70[[#This Row],[QTY ORDERED ]]*Table70[[#This Row],[PRICE]]</f>
        <v>0</v>
      </c>
      <c r="F230" s="314"/>
      <c r="G230" s="313">
        <f>Table70[[#This Row],[PRICE]]*0.1</f>
        <v>5.9</v>
      </c>
    </row>
    <row r="231" spans="1:7" s="19" customFormat="1" ht="17.399999999999999">
      <c r="A231" s="50" t="s">
        <v>1447</v>
      </c>
      <c r="B231" s="44" t="s">
        <v>7</v>
      </c>
      <c r="C231" s="48">
        <v>99</v>
      </c>
      <c r="D231" s="43"/>
      <c r="E231" s="46">
        <f>Table70[[#This Row],[QTY ORDERED ]]*Table70[[#This Row],[PRICE]]</f>
        <v>0</v>
      </c>
      <c r="F231" s="314"/>
      <c r="G231" s="313">
        <f>Table70[[#This Row],[PRICE]]*0.1</f>
        <v>9.9</v>
      </c>
    </row>
    <row r="232" spans="1:7" s="19" customFormat="1" ht="17.399999999999999">
      <c r="A232" s="58" t="s">
        <v>1775</v>
      </c>
      <c r="B232" s="44" t="s">
        <v>7</v>
      </c>
      <c r="C232" s="45">
        <v>20</v>
      </c>
      <c r="D232" s="43"/>
      <c r="E232" s="46">
        <f>Table70[[#This Row],[QTY ORDERED ]]*Table70[[#This Row],[PRICE]]</f>
        <v>0</v>
      </c>
      <c r="F232" s="314"/>
      <c r="G232" s="313">
        <f>Table70[[#This Row],[PRICE]]*0.1</f>
        <v>2</v>
      </c>
    </row>
    <row r="233" spans="1:7" s="19" customFormat="1" ht="17.399999999999999">
      <c r="A233" s="47" t="s">
        <v>688</v>
      </c>
      <c r="B233" s="44" t="s">
        <v>7</v>
      </c>
      <c r="C233" s="48">
        <v>20</v>
      </c>
      <c r="D233" s="43"/>
      <c r="E233" s="49"/>
      <c r="F233" s="314"/>
      <c r="G233" s="313"/>
    </row>
    <row r="234" spans="1:7" s="19" customFormat="1" ht="17.399999999999999">
      <c r="A234" s="47" t="s">
        <v>686</v>
      </c>
      <c r="B234" s="44" t="s">
        <v>7</v>
      </c>
      <c r="C234" s="48">
        <v>20</v>
      </c>
      <c r="D234" s="43"/>
      <c r="E234" s="49"/>
      <c r="F234" s="314"/>
      <c r="G234" s="313">
        <f>Table70[[#This Row],[PRICE]]*0.1</f>
        <v>2</v>
      </c>
    </row>
    <row r="235" spans="1:7" s="19" customFormat="1" ht="17.399999999999999">
      <c r="A235" s="43" t="s">
        <v>687</v>
      </c>
      <c r="B235" s="44" t="s">
        <v>7</v>
      </c>
      <c r="C235" s="48">
        <v>20</v>
      </c>
      <c r="D235" s="43"/>
      <c r="E235" s="49">
        <f>Table70[[#This Row],[QTY ORDERED ]]*Table70[[#This Row],[PRICE]]</f>
        <v>0</v>
      </c>
      <c r="F235" s="314"/>
      <c r="G235" s="313">
        <f>Table70[[#This Row],[PRICE]]*0.1</f>
        <v>2</v>
      </c>
    </row>
    <row r="236" spans="1:7" s="19" customFormat="1" ht="17.399999999999999">
      <c r="A236" s="43" t="s">
        <v>586</v>
      </c>
      <c r="B236" s="44" t="s">
        <v>373</v>
      </c>
      <c r="C236" s="45">
        <v>11.9</v>
      </c>
      <c r="D236" s="43"/>
      <c r="E236" s="46">
        <f>Table70[[#This Row],[PRICE]]*Table70[[#This Row],[QTY ORDERED ]]</f>
        <v>0</v>
      </c>
      <c r="F236" s="314"/>
      <c r="G236" s="313">
        <f>Table70[[#This Row],[PRICE]]*0.1</f>
        <v>1.1900000000000002</v>
      </c>
    </row>
    <row r="237" spans="1:7" s="19" customFormat="1" ht="17.399999999999999">
      <c r="A237" s="43" t="s">
        <v>377</v>
      </c>
      <c r="B237" s="44" t="s">
        <v>7</v>
      </c>
      <c r="C237" s="48">
        <v>29</v>
      </c>
      <c r="D237" s="43"/>
      <c r="E237" s="46">
        <f>Table70[[#This Row],[PRICE]]*Table70[[#This Row],[QTY ORDERED ]]</f>
        <v>0</v>
      </c>
      <c r="F237" s="314"/>
      <c r="G237" s="313">
        <f>Table70[[#This Row],[PRICE]]*0.1</f>
        <v>2.9000000000000004</v>
      </c>
    </row>
    <row r="238" spans="1:7" s="19" customFormat="1" ht="17.399999999999999">
      <c r="A238" s="58" t="s">
        <v>1508</v>
      </c>
      <c r="B238" s="44" t="s">
        <v>7</v>
      </c>
      <c r="C238" s="48">
        <v>20</v>
      </c>
      <c r="D238" s="43"/>
      <c r="E238" s="46">
        <f>Table70[[#This Row],[QTY ORDERED ]]*Table70[[#This Row],[PRICE]]</f>
        <v>0</v>
      </c>
      <c r="F238" s="314"/>
      <c r="G238" s="313">
        <f>Table70[[#This Row],[PRICE]]*0.1</f>
        <v>2</v>
      </c>
    </row>
    <row r="239" spans="1:7" s="19" customFormat="1" ht="17.399999999999999">
      <c r="A239" s="406" t="s">
        <v>1796</v>
      </c>
      <c r="B239" s="44" t="s">
        <v>7</v>
      </c>
      <c r="C239" s="48">
        <v>39</v>
      </c>
      <c r="D239" s="43"/>
      <c r="E239" s="46">
        <f>Table70[[#This Row],[QTY ORDERED ]]*Table70[[#This Row],[PRICE]]</f>
        <v>0</v>
      </c>
      <c r="F239" s="314"/>
      <c r="G239" s="313"/>
    </row>
    <row r="240" spans="1:7" s="19" customFormat="1" ht="17.399999999999999">
      <c r="A240" s="43" t="s">
        <v>44</v>
      </c>
      <c r="B240" s="44" t="s">
        <v>7</v>
      </c>
      <c r="C240" s="45">
        <v>55</v>
      </c>
      <c r="D240" s="43"/>
      <c r="E240" s="46">
        <f>Table70[[#This Row],[QTY ORDERED ]]*Table70[[#This Row],[PRICE]]</f>
        <v>0</v>
      </c>
      <c r="F240" s="314"/>
      <c r="G240" s="313">
        <f>Table70[[#This Row],[PRICE]]*0.1</f>
        <v>5.5</v>
      </c>
    </row>
    <row r="241" spans="1:7" s="19" customFormat="1" ht="17.399999999999999">
      <c r="A241" s="51" t="s">
        <v>85</v>
      </c>
      <c r="B241" s="39"/>
      <c r="C241" s="40"/>
      <c r="D241" s="41"/>
      <c r="E241" s="40"/>
      <c r="F241" s="314"/>
      <c r="G241" s="313">
        <f>Table70[[#This Row],[PRICE]]*0.1</f>
        <v>0</v>
      </c>
    </row>
    <row r="242" spans="1:7" s="19" customFormat="1" ht="17.399999999999999">
      <c r="A242" s="51" t="s">
        <v>463</v>
      </c>
      <c r="B242" s="39"/>
      <c r="C242" s="40"/>
      <c r="D242" s="41"/>
      <c r="E242" s="40"/>
      <c r="F242" s="314"/>
      <c r="G242" s="313">
        <f>Table70[[#This Row],[PRICE]]*0.1</f>
        <v>0</v>
      </c>
    </row>
    <row r="243" spans="1:7" s="19" customFormat="1" ht="17.399999999999999">
      <c r="A243" s="43" t="s">
        <v>450</v>
      </c>
      <c r="B243" s="44" t="s">
        <v>7</v>
      </c>
      <c r="C243" s="45">
        <v>45</v>
      </c>
      <c r="D243" s="43"/>
      <c r="E243" s="46">
        <f>Table70[[#This Row],[QTY ORDERED ]]*Table70[[#This Row],[PRICE]]</f>
        <v>0</v>
      </c>
      <c r="F243" s="314"/>
      <c r="G243" s="313">
        <f>Table70[[#This Row],[PRICE]]*0.1</f>
        <v>4.5</v>
      </c>
    </row>
    <row r="244" spans="1:7" s="19" customFormat="1" ht="17.399999999999999">
      <c r="A244" s="78" t="s">
        <v>451</v>
      </c>
      <c r="B244" s="44" t="s">
        <v>7</v>
      </c>
      <c r="C244" s="55">
        <v>249</v>
      </c>
      <c r="D244" s="56"/>
      <c r="E244" s="46">
        <f>Table70[[#This Row],[QTY ORDERED ]]*Table70[[#This Row],[PRICE]]</f>
        <v>0</v>
      </c>
      <c r="F244" s="314"/>
      <c r="G244" s="313">
        <f>Table70[[#This Row],[PRICE]]*0.1</f>
        <v>24.900000000000002</v>
      </c>
    </row>
    <row r="245" spans="1:7" s="19" customFormat="1" ht="17.399999999999999">
      <c r="A245" s="81" t="s">
        <v>1448</v>
      </c>
      <c r="B245" s="44" t="s">
        <v>7</v>
      </c>
      <c r="C245" s="55">
        <v>42</v>
      </c>
      <c r="D245" s="56"/>
      <c r="E245" s="46">
        <f>Table70[[#This Row],[QTY ORDERED ]]*Table70[[#This Row],[PRICE]]</f>
        <v>0</v>
      </c>
      <c r="F245" s="314"/>
      <c r="G245" s="313"/>
    </row>
    <row r="246" spans="1:7" s="19" customFormat="1" ht="17.399999999999999">
      <c r="A246" s="81" t="s">
        <v>1488</v>
      </c>
      <c r="B246" s="44" t="s">
        <v>7</v>
      </c>
      <c r="C246" s="55">
        <v>42</v>
      </c>
      <c r="D246" s="56"/>
      <c r="E246" s="46">
        <f>Table70[[#This Row],[QTY ORDERED ]]*Table70[[#This Row],[PRICE]]</f>
        <v>0</v>
      </c>
      <c r="F246" s="314"/>
      <c r="G246" s="313"/>
    </row>
    <row r="247" spans="1:7" s="19" customFormat="1" ht="17.399999999999999">
      <c r="A247" s="51" t="s">
        <v>464</v>
      </c>
      <c r="B247" s="39"/>
      <c r="C247" s="40"/>
      <c r="D247" s="41"/>
      <c r="E247" s="40"/>
      <c r="F247" s="314"/>
      <c r="G247" s="313"/>
    </row>
    <row r="248" spans="1:7" s="19" customFormat="1" ht="17.399999999999999">
      <c r="A248" s="43" t="s">
        <v>452</v>
      </c>
      <c r="B248" s="44" t="s">
        <v>7</v>
      </c>
      <c r="C248" s="55">
        <v>45</v>
      </c>
      <c r="D248" s="56"/>
      <c r="E248" s="46">
        <f>Table70[[#This Row],[QTY ORDERED ]]*Table70[[#This Row],[PRICE]]</f>
        <v>0</v>
      </c>
      <c r="F248" s="314"/>
      <c r="G248" s="313">
        <f>Table70[[#This Row],[PRICE]]*0.1</f>
        <v>4.5</v>
      </c>
    </row>
    <row r="249" spans="1:7" s="19" customFormat="1" ht="17.399999999999999">
      <c r="A249" s="43" t="s">
        <v>879</v>
      </c>
      <c r="B249" s="44" t="s">
        <v>7</v>
      </c>
      <c r="C249" s="55">
        <v>21</v>
      </c>
      <c r="D249" s="56"/>
      <c r="E249" s="46">
        <f>Table70[[#This Row],[QTY ORDERED ]]*Table70[[#This Row],[PRICE]]</f>
        <v>0</v>
      </c>
      <c r="F249" s="314"/>
      <c r="G249" s="313">
        <f>Table70[[#This Row],[PRICE]]*0.1</f>
        <v>2.1</v>
      </c>
    </row>
    <row r="250" spans="1:7" s="19" customFormat="1" ht="17.399999999999999">
      <c r="A250" s="43" t="s">
        <v>1579</v>
      </c>
      <c r="B250" s="44" t="s">
        <v>7</v>
      </c>
      <c r="C250" s="55">
        <v>22</v>
      </c>
      <c r="D250" s="56"/>
      <c r="E250" s="46">
        <f>Table70[[#This Row],[QTY ORDERED ]]*Table70[[#This Row],[PRICE]]</f>
        <v>0</v>
      </c>
      <c r="F250" s="314"/>
      <c r="G250" s="313">
        <f>Table70[[#This Row],[PRICE]]*0.1</f>
        <v>2.2000000000000002</v>
      </c>
    </row>
    <row r="251" spans="1:7" s="19" customFormat="1" ht="17.399999999999999">
      <c r="A251" s="43" t="s">
        <v>1577</v>
      </c>
      <c r="B251" s="44" t="s">
        <v>7</v>
      </c>
      <c r="C251" s="55">
        <v>22</v>
      </c>
      <c r="D251" s="56"/>
      <c r="E251" s="46">
        <f>Table70[[#This Row],[QTY ORDERED ]]*Table70[[#This Row],[PRICE]]</f>
        <v>0</v>
      </c>
      <c r="F251" s="314"/>
      <c r="G251" s="313">
        <f>Table70[[#This Row],[PRICE]]*0.1</f>
        <v>2.2000000000000002</v>
      </c>
    </row>
    <row r="252" spans="1:7" s="19" customFormat="1" ht="17.399999999999999">
      <c r="A252" s="43" t="s">
        <v>1578</v>
      </c>
      <c r="B252" s="44" t="s">
        <v>7</v>
      </c>
      <c r="C252" s="55">
        <v>21</v>
      </c>
      <c r="D252" s="56"/>
      <c r="E252" s="46">
        <f>Table70[[#This Row],[QTY ORDERED ]]*Table70[[#This Row],[PRICE]]</f>
        <v>0</v>
      </c>
      <c r="F252" s="314"/>
      <c r="G252" s="313">
        <f>Table70[[#This Row],[PRICE]]*0.1</f>
        <v>2.1</v>
      </c>
    </row>
    <row r="253" spans="1:7" s="19" customFormat="1" ht="17.399999999999999">
      <c r="A253" s="43" t="s">
        <v>453</v>
      </c>
      <c r="B253" s="44" t="s">
        <v>7</v>
      </c>
      <c r="C253" s="48">
        <v>58</v>
      </c>
      <c r="D253" s="43"/>
      <c r="E253" s="46">
        <f>Table70[[#This Row],[QTY ORDERED ]]*Table70[[#This Row],[PRICE]]</f>
        <v>0</v>
      </c>
      <c r="F253" s="314"/>
      <c r="G253" s="313">
        <f>Table70[[#This Row],[PRICE]]*0.1</f>
        <v>5.8000000000000007</v>
      </c>
    </row>
    <row r="254" spans="1:7" s="19" customFormat="1" ht="17.399999999999999">
      <c r="A254" s="47" t="s">
        <v>454</v>
      </c>
      <c r="B254" s="44" t="s">
        <v>7</v>
      </c>
      <c r="C254" s="45">
        <v>195</v>
      </c>
      <c r="D254" s="43"/>
      <c r="E254" s="46"/>
      <c r="F254" s="314"/>
      <c r="G254" s="313">
        <f>Table70[[#This Row],[PRICE]]*0.1</f>
        <v>19.5</v>
      </c>
    </row>
    <row r="255" spans="1:7" s="19" customFormat="1" ht="17.399999999999999">
      <c r="A255" s="54" t="s">
        <v>455</v>
      </c>
      <c r="B255" s="44" t="s">
        <v>7</v>
      </c>
      <c r="C255" s="55">
        <v>16.489999999999998</v>
      </c>
      <c r="D255" s="56"/>
      <c r="E255" s="49"/>
      <c r="F255" s="314"/>
      <c r="G255" s="313">
        <f>Table70[[#This Row],[PRICE]]*0.1</f>
        <v>1.649</v>
      </c>
    </row>
    <row r="256" spans="1:7" s="19" customFormat="1" ht="17.399999999999999">
      <c r="A256" s="56" t="s">
        <v>1617</v>
      </c>
      <c r="B256" s="44" t="s">
        <v>7</v>
      </c>
      <c r="C256" s="55">
        <v>12</v>
      </c>
      <c r="D256" s="56"/>
      <c r="E256" s="49">
        <f>Table70[[#This Row],[QTY ORDERED ]]*Table70[[#This Row],[PRICE]]</f>
        <v>0</v>
      </c>
      <c r="F256" s="314"/>
      <c r="G256" s="313">
        <f>Table70[[#This Row],[PRICE]]*0.1</f>
        <v>1.2000000000000002</v>
      </c>
    </row>
    <row r="257" spans="1:7" s="19" customFormat="1" ht="17.399999999999999">
      <c r="A257" s="54" t="s">
        <v>472</v>
      </c>
      <c r="B257" s="44" t="s">
        <v>7</v>
      </c>
      <c r="C257" s="55">
        <v>12</v>
      </c>
      <c r="D257" s="54"/>
      <c r="E257" s="49"/>
      <c r="F257" s="314"/>
      <c r="G257" s="313">
        <f>Table70[[#This Row],[PRICE]]*0.1</f>
        <v>1.2000000000000002</v>
      </c>
    </row>
    <row r="258" spans="1:7" s="19" customFormat="1" ht="17.399999999999999">
      <c r="A258" s="51" t="s">
        <v>465</v>
      </c>
      <c r="B258" s="39"/>
      <c r="C258" s="60"/>
      <c r="D258" s="61"/>
      <c r="E258" s="40"/>
      <c r="F258" s="314"/>
      <c r="G258" s="313">
        <f>Table70[[#This Row],[PRICE]]*0.1</f>
        <v>0</v>
      </c>
    </row>
    <row r="259" spans="1:7" s="19" customFormat="1" ht="17.399999999999999">
      <c r="A259" s="56" t="s">
        <v>456</v>
      </c>
      <c r="B259" s="44" t="s">
        <v>7</v>
      </c>
      <c r="C259" s="55">
        <v>19</v>
      </c>
      <c r="D259" s="56"/>
      <c r="E259" s="49">
        <f>Table70[[#This Row],[QTY ORDERED ]]*Table70[[#This Row],[PRICE]]</f>
        <v>0</v>
      </c>
      <c r="F259" s="314"/>
      <c r="G259" s="313">
        <f>Table70[[#This Row],[PRICE]]*0.1</f>
        <v>1.9000000000000001</v>
      </c>
    </row>
    <row r="260" spans="1:7" s="19" customFormat="1" ht="17.399999999999999">
      <c r="A260" s="54" t="s">
        <v>877</v>
      </c>
      <c r="B260" s="44" t="s">
        <v>7</v>
      </c>
      <c r="C260" s="55">
        <v>20</v>
      </c>
      <c r="D260" s="56"/>
      <c r="E260" s="49"/>
      <c r="F260" s="314"/>
      <c r="G260" s="313">
        <f>Table70[[#This Row],[PRICE]]*0.1</f>
        <v>2</v>
      </c>
    </row>
    <row r="261" spans="1:7" s="19" customFormat="1" ht="17.399999999999999">
      <c r="A261" s="78" t="s">
        <v>875</v>
      </c>
      <c r="B261" s="44" t="s">
        <v>7</v>
      </c>
      <c r="C261" s="55">
        <v>20</v>
      </c>
      <c r="D261" s="56"/>
      <c r="E261" s="49">
        <f>Table70[[#This Row],[QTY ORDERED ]]*Table70[[#This Row],[PRICE]]</f>
        <v>0</v>
      </c>
      <c r="F261" s="314"/>
      <c r="G261" s="313">
        <f>Table70[[#This Row],[PRICE]]*0.1</f>
        <v>2</v>
      </c>
    </row>
    <row r="262" spans="1:7" s="19" customFormat="1" ht="17.399999999999999">
      <c r="A262" s="78" t="s">
        <v>876</v>
      </c>
      <c r="B262" s="44" t="s">
        <v>7</v>
      </c>
      <c r="C262" s="55">
        <v>20</v>
      </c>
      <c r="D262" s="56"/>
      <c r="E262" s="49">
        <f>Table70[[#This Row],[QTY ORDERED ]]*Table70[[#This Row],[PRICE]]</f>
        <v>0</v>
      </c>
      <c r="F262" s="314"/>
      <c r="G262" s="313">
        <f>Table70[[#This Row],[PRICE]]*0.1</f>
        <v>2</v>
      </c>
    </row>
    <row r="263" spans="1:7" s="19" customFormat="1" ht="17.399999999999999">
      <c r="A263" s="78" t="s">
        <v>457</v>
      </c>
      <c r="B263" s="44" t="s">
        <v>7</v>
      </c>
      <c r="C263" s="55">
        <v>19</v>
      </c>
      <c r="D263" s="56"/>
      <c r="E263" s="49">
        <f>Table70[[#This Row],[QTY ORDERED ]]*Table70[[#This Row],[PRICE]]</f>
        <v>0</v>
      </c>
      <c r="F263" s="314"/>
      <c r="G263" s="313">
        <f>Table70[[#This Row],[PRICE]]*0.1</f>
        <v>1.9000000000000001</v>
      </c>
    </row>
    <row r="264" spans="1:7" s="19" customFormat="1" ht="17.399999999999999">
      <c r="A264" s="78" t="s">
        <v>458</v>
      </c>
      <c r="B264" s="44" t="s">
        <v>7</v>
      </c>
      <c r="C264" s="55">
        <v>19.5</v>
      </c>
      <c r="D264" s="56"/>
      <c r="E264" s="49">
        <f>Table70[[#This Row],[QTY ORDERED ]]*Table70[[#This Row],[PRICE]]</f>
        <v>0</v>
      </c>
      <c r="F264" s="314"/>
      <c r="G264" s="313">
        <f>Table70[[#This Row],[PRICE]]*0.1</f>
        <v>1.9500000000000002</v>
      </c>
    </row>
    <row r="265" spans="1:7" s="19" customFormat="1" ht="17.399999999999999">
      <c r="A265" s="54" t="s">
        <v>1246</v>
      </c>
      <c r="B265" s="44" t="s">
        <v>7</v>
      </c>
      <c r="C265" s="55">
        <v>19</v>
      </c>
      <c r="D265" s="56"/>
      <c r="E265" s="49"/>
      <c r="F265" s="314"/>
      <c r="G265" s="313">
        <f>Table70[[#This Row],[PRICE]]*0.1</f>
        <v>1.9000000000000001</v>
      </c>
    </row>
    <row r="266" spans="1:7" s="19" customFormat="1" ht="17.399999999999999">
      <c r="A266" s="78" t="s">
        <v>459</v>
      </c>
      <c r="B266" s="44" t="s">
        <v>7</v>
      </c>
      <c r="C266" s="55">
        <v>17.5</v>
      </c>
      <c r="D266" s="56"/>
      <c r="E266" s="49">
        <f>Table70[[#This Row],[QTY ORDERED ]]*Table70[[#This Row],[PRICE]]</f>
        <v>0</v>
      </c>
      <c r="F266" s="314"/>
      <c r="G266" s="313">
        <f>Table70[[#This Row],[PRICE]]*0.1</f>
        <v>1.75</v>
      </c>
    </row>
    <row r="267" spans="1:7" s="19" customFormat="1" ht="17.399999999999999">
      <c r="A267" s="78" t="s">
        <v>460</v>
      </c>
      <c r="B267" s="44" t="s">
        <v>7</v>
      </c>
      <c r="C267" s="55">
        <v>19</v>
      </c>
      <c r="D267" s="56"/>
      <c r="E267" s="49">
        <f>Table70[[#This Row],[QTY ORDERED ]]*Table70[[#This Row],[PRICE]]</f>
        <v>0</v>
      </c>
      <c r="F267" s="314"/>
      <c r="G267" s="313">
        <f>Table70[[#This Row],[PRICE]]*0.1</f>
        <v>1.9000000000000001</v>
      </c>
    </row>
    <row r="268" spans="1:7" s="19" customFormat="1" ht="17.399999999999999">
      <c r="A268" s="54" t="s">
        <v>904</v>
      </c>
      <c r="B268" s="44" t="s">
        <v>7</v>
      </c>
      <c r="C268" s="55">
        <v>22</v>
      </c>
      <c r="D268" s="54"/>
      <c r="E268" s="49"/>
      <c r="F268" s="314"/>
      <c r="G268" s="313">
        <f>Table70[[#This Row],[PRICE]]*0.1</f>
        <v>2.2000000000000002</v>
      </c>
    </row>
    <row r="269" spans="1:7" s="19" customFormat="1" ht="17.399999999999999">
      <c r="A269" s="78" t="s">
        <v>461</v>
      </c>
      <c r="B269" s="44" t="s">
        <v>7</v>
      </c>
      <c r="C269" s="55">
        <v>17.5</v>
      </c>
      <c r="D269" s="56"/>
      <c r="E269" s="49">
        <f>Table70[[#This Row],[QTY ORDERED ]]*Table70[[#This Row],[PRICE]]</f>
        <v>0</v>
      </c>
      <c r="F269" s="314"/>
      <c r="G269" s="313">
        <f>Table70[[#This Row],[PRICE]]*0.1</f>
        <v>1.75</v>
      </c>
    </row>
    <row r="270" spans="1:7" s="19" customFormat="1" ht="17.399999999999999">
      <c r="A270" s="78" t="s">
        <v>462</v>
      </c>
      <c r="B270" s="44" t="s">
        <v>7</v>
      </c>
      <c r="C270" s="55">
        <v>18</v>
      </c>
      <c r="D270" s="56"/>
      <c r="E270" s="49">
        <f>Table70[[#This Row],[QTY ORDERED ]]*Table70[[#This Row],[PRICE]]</f>
        <v>0</v>
      </c>
      <c r="F270" s="314"/>
      <c r="G270" s="313">
        <f>Table70[[#This Row],[PRICE]]*0.1</f>
        <v>1.8</v>
      </c>
    </row>
    <row r="271" spans="1:7" s="19" customFormat="1" ht="17.399999999999999">
      <c r="A271" s="78" t="s">
        <v>477</v>
      </c>
      <c r="B271" s="44" t="s">
        <v>7</v>
      </c>
      <c r="C271" s="55">
        <v>21</v>
      </c>
      <c r="D271" s="56"/>
      <c r="E271" s="49">
        <f>Table70[[#This Row],[QTY ORDERED ]]*Table70[[#This Row],[PRICE]]</f>
        <v>0</v>
      </c>
      <c r="F271" s="314"/>
      <c r="G271" s="313">
        <f>Table70[[#This Row],[PRICE]]*0.1</f>
        <v>2.1</v>
      </c>
    </row>
    <row r="272" spans="1:7" s="19" customFormat="1" ht="17.399999999999999">
      <c r="A272" s="78" t="s">
        <v>478</v>
      </c>
      <c r="B272" s="44" t="s">
        <v>7</v>
      </c>
      <c r="C272" s="55">
        <v>21</v>
      </c>
      <c r="D272" s="56"/>
      <c r="E272" s="49">
        <f>Table70[[#This Row],[QTY ORDERED ]]*Table70[[#This Row],[PRICE]]</f>
        <v>0</v>
      </c>
      <c r="F272" s="314"/>
      <c r="G272" s="313">
        <f>Table70[[#This Row],[PRICE]]*0.1</f>
        <v>2.1</v>
      </c>
    </row>
    <row r="273" spans="1:7" s="19" customFormat="1" ht="17.399999999999999">
      <c r="A273" s="78" t="s">
        <v>479</v>
      </c>
      <c r="B273" s="44" t="s">
        <v>7</v>
      </c>
      <c r="C273" s="55">
        <v>21</v>
      </c>
      <c r="D273" s="56"/>
      <c r="E273" s="49">
        <f>Table70[[#This Row],[QTY ORDERED ]]*Table70[[#This Row],[PRICE]]</f>
        <v>0</v>
      </c>
      <c r="F273" s="314"/>
      <c r="G273" s="313">
        <f>Table70[[#This Row],[PRICE]]*0.1</f>
        <v>2.1</v>
      </c>
    </row>
    <row r="274" spans="1:7" s="19" customFormat="1" ht="17.399999999999999">
      <c r="A274" s="78" t="s">
        <v>480</v>
      </c>
      <c r="B274" s="44" t="s">
        <v>7</v>
      </c>
      <c r="C274" s="55">
        <v>21</v>
      </c>
      <c r="D274" s="56"/>
      <c r="E274" s="49">
        <f>Table70[[#This Row],[QTY ORDERED ]]*Table70[[#This Row],[PRICE]]</f>
        <v>0</v>
      </c>
      <c r="F274" s="314"/>
      <c r="G274" s="313">
        <f>Table70[[#This Row],[PRICE]]*0.1</f>
        <v>2.1</v>
      </c>
    </row>
    <row r="275" spans="1:7" s="19" customFormat="1" ht="17.399999999999999">
      <c r="A275" s="78" t="s">
        <v>481</v>
      </c>
      <c r="B275" s="44" t="s">
        <v>7</v>
      </c>
      <c r="C275" s="55">
        <v>21</v>
      </c>
      <c r="D275" s="56"/>
      <c r="E275" s="49">
        <f>Table70[[#This Row],[QTY ORDERED ]]*Table70[[#This Row],[PRICE]]</f>
        <v>0</v>
      </c>
      <c r="F275" s="314"/>
      <c r="G275" s="313">
        <f>Table70[[#This Row],[PRICE]]*0.1</f>
        <v>2.1</v>
      </c>
    </row>
    <row r="276" spans="1:7" s="19" customFormat="1" ht="17.399999999999999">
      <c r="A276" s="56" t="s">
        <v>474</v>
      </c>
      <c r="B276" s="44" t="s">
        <v>7</v>
      </c>
      <c r="C276" s="55">
        <v>12</v>
      </c>
      <c r="D276" s="56"/>
      <c r="E276" s="49">
        <f>Table70[[#This Row],[QTY ORDERED ]]*Table70[[#This Row],[PRICE]]</f>
        <v>0</v>
      </c>
      <c r="F276" s="314"/>
      <c r="G276" s="313">
        <f>Table70[[#This Row],[PRICE]]*0.1</f>
        <v>1.2000000000000002</v>
      </c>
    </row>
    <row r="277" spans="1:7" s="19" customFormat="1" ht="17.399999999999999">
      <c r="A277" s="81" t="s">
        <v>1614</v>
      </c>
      <c r="B277" s="44" t="s">
        <v>7</v>
      </c>
      <c r="C277" s="55">
        <v>19</v>
      </c>
      <c r="D277" s="56"/>
      <c r="E277" s="49">
        <f>Table70[[#This Row],[QTY ORDERED ]]*Table70[[#This Row],[PRICE]]</f>
        <v>0</v>
      </c>
      <c r="F277" s="314"/>
      <c r="G277" s="313">
        <f>Table70[[#This Row],[PRICE]]*0.1</f>
        <v>1.9000000000000001</v>
      </c>
    </row>
    <row r="278" spans="1:7" s="19" customFormat="1" ht="17.399999999999999">
      <c r="A278" s="47" t="s">
        <v>375</v>
      </c>
      <c r="B278" s="44" t="s">
        <v>7</v>
      </c>
      <c r="C278" s="45">
        <v>18.5</v>
      </c>
      <c r="D278" s="43"/>
      <c r="E278" s="46"/>
      <c r="F278" s="314"/>
      <c r="G278" s="313">
        <f>Table70[[#This Row],[PRICE]]*0.1</f>
        <v>1.85</v>
      </c>
    </row>
    <row r="279" spans="1:7" s="19" customFormat="1" ht="17.399999999999999">
      <c r="A279" s="51" t="s">
        <v>154</v>
      </c>
      <c r="B279" s="39"/>
      <c r="C279" s="60"/>
      <c r="D279" s="61"/>
      <c r="E279" s="40"/>
      <c r="F279" s="314"/>
      <c r="G279" s="313">
        <f>Table70[[#This Row],[PRICE]]*0.1</f>
        <v>0</v>
      </c>
    </row>
    <row r="280" spans="1:7" s="19" customFormat="1" ht="17.399999999999999">
      <c r="A280" s="56" t="s">
        <v>585</v>
      </c>
      <c r="B280" s="44" t="s">
        <v>7</v>
      </c>
      <c r="C280" s="55">
        <v>15</v>
      </c>
      <c r="D280" s="56"/>
      <c r="E280" s="49">
        <f>Table70[[#This Row],[QTY ORDERED ]]*Table70[[#This Row],[PRICE]]</f>
        <v>0</v>
      </c>
      <c r="F280" s="314"/>
      <c r="G280" s="313">
        <f>Table70[[#This Row],[PRICE]]*0.1</f>
        <v>1.5</v>
      </c>
    </row>
    <row r="281" spans="1:7" s="19" customFormat="1" ht="16.95" customHeight="1">
      <c r="A281" s="56" t="s">
        <v>467</v>
      </c>
      <c r="B281" s="44" t="s">
        <v>7</v>
      </c>
      <c r="C281" s="55">
        <v>19</v>
      </c>
      <c r="D281" s="56"/>
      <c r="E281" s="49">
        <f>Table70[[#This Row],[QTY ORDERED ]]*Table70[[#This Row],[PRICE]]</f>
        <v>0</v>
      </c>
      <c r="F281" s="314"/>
      <c r="G281" s="313">
        <f>Table70[[#This Row],[PRICE]]*0.1</f>
        <v>1.9000000000000001</v>
      </c>
    </row>
    <row r="282" spans="1:7" s="19" customFormat="1" ht="17.399999999999999">
      <c r="A282" s="56" t="s">
        <v>468</v>
      </c>
      <c r="B282" s="44" t="s">
        <v>7</v>
      </c>
      <c r="C282" s="55">
        <v>23.5</v>
      </c>
      <c r="D282" s="54"/>
      <c r="E282" s="49">
        <f>Table70[[#This Row],[QTY ORDERED ]]*Table70[[#This Row],[PRICE]]</f>
        <v>0</v>
      </c>
    </row>
    <row r="283" spans="1:7" s="19" customFormat="1" ht="17.399999999999999">
      <c r="A283" s="56" t="s">
        <v>878</v>
      </c>
      <c r="B283" s="44" t="s">
        <v>7</v>
      </c>
      <c r="C283" s="55">
        <v>19</v>
      </c>
      <c r="D283" s="56"/>
      <c r="E283" s="49">
        <f>Table70[[#This Row],[QTY ORDERED ]]*Table70[[#This Row],[PRICE]]</f>
        <v>0</v>
      </c>
    </row>
    <row r="284" spans="1:7" s="19" customFormat="1" ht="17.399999999999999">
      <c r="A284" s="54" t="s">
        <v>466</v>
      </c>
      <c r="B284" s="44" t="s">
        <v>7</v>
      </c>
      <c r="C284" s="55">
        <v>15</v>
      </c>
      <c r="D284" s="56"/>
      <c r="E284" s="49"/>
    </row>
    <row r="285" spans="1:7" s="19" customFormat="1" ht="17.399999999999999">
      <c r="A285" s="56" t="s">
        <v>1615</v>
      </c>
      <c r="B285" s="44" t="s">
        <v>7</v>
      </c>
      <c r="C285" s="55">
        <v>12</v>
      </c>
      <c r="D285" s="56"/>
      <c r="E285" s="49">
        <f>Table70[[#This Row],[QTY ORDERED ]]*Table70[[#This Row],[PRICE]]</f>
        <v>0</v>
      </c>
    </row>
    <row r="286" spans="1:7" s="19" customFormat="1" ht="17.399999999999999">
      <c r="A286" s="78" t="s">
        <v>1616</v>
      </c>
      <c r="B286" s="44" t="s">
        <v>7</v>
      </c>
      <c r="C286" s="55">
        <v>12</v>
      </c>
      <c r="D286" s="56"/>
      <c r="E286" s="49">
        <f>Table70[[#This Row],[PRICE]]*Table70[[#This Row],[QTY ORDERED ]]</f>
        <v>0</v>
      </c>
    </row>
    <row r="287" spans="1:7" s="19" customFormat="1" ht="17.399999999999999">
      <c r="A287" s="56"/>
      <c r="B287" s="465" t="s">
        <v>153</v>
      </c>
      <c r="C287" s="465"/>
      <c r="D287" s="465"/>
      <c r="E287" s="62">
        <f>SUM(Table70[TOTAL])</f>
        <v>0</v>
      </c>
    </row>
    <row r="288" spans="1:7" s="19" customFormat="1" ht="15.6">
      <c r="A288" s="21"/>
      <c r="B288" s="22"/>
      <c r="C288" s="23"/>
      <c r="D288" s="21"/>
      <c r="E288" s="165"/>
    </row>
    <row r="289" spans="1:5" s="19" customFormat="1" ht="15.6">
      <c r="A289" s="21"/>
      <c r="B289" s="22"/>
      <c r="C289" s="23"/>
      <c r="D289" s="21"/>
      <c r="E289" s="27"/>
    </row>
    <row r="290" spans="1:5" s="19" customFormat="1" ht="15.6">
      <c r="A290" s="21"/>
      <c r="B290" s="22"/>
      <c r="C290" s="23"/>
      <c r="D290" s="21"/>
      <c r="E290" s="27"/>
    </row>
    <row r="291" spans="1:5" s="19" customFormat="1" ht="15.6">
      <c r="A291" s="21"/>
      <c r="B291" s="22"/>
      <c r="C291" s="23"/>
      <c r="D291" s="21"/>
      <c r="E291" s="27"/>
    </row>
    <row r="292" spans="1:5" s="19" customFormat="1" ht="15.6">
      <c r="A292" s="21"/>
      <c r="B292" s="22"/>
      <c r="C292" s="23"/>
      <c r="D292" s="21"/>
      <c r="E292" s="27"/>
    </row>
    <row r="293" spans="1:5" s="19" customFormat="1" ht="15.6">
      <c r="A293" s="21"/>
      <c r="B293" s="22"/>
      <c r="C293" s="23"/>
      <c r="D293" s="21"/>
      <c r="E293" s="27"/>
    </row>
    <row r="294" spans="1:5" s="19" customFormat="1" ht="15.6">
      <c r="A294" s="21"/>
      <c r="B294" s="22"/>
      <c r="C294" s="23"/>
      <c r="D294" s="21"/>
      <c r="E294" s="27"/>
    </row>
    <row r="295" spans="1:5" s="19" customFormat="1" ht="15.6">
      <c r="A295" s="21"/>
      <c r="B295" s="22"/>
      <c r="C295" s="23"/>
      <c r="D295" s="21"/>
      <c r="E295" s="27"/>
    </row>
    <row r="296" spans="1:5" s="19" customFormat="1" ht="15.6">
      <c r="A296" s="21"/>
      <c r="B296" s="22"/>
      <c r="C296" s="23"/>
      <c r="D296" s="21"/>
      <c r="E296" s="27"/>
    </row>
    <row r="297" spans="1:5" s="19" customFormat="1" ht="15.6">
      <c r="A297" s="21"/>
      <c r="B297" s="22"/>
      <c r="C297" s="23"/>
      <c r="D297" s="21"/>
      <c r="E297" s="27"/>
    </row>
    <row r="298" spans="1:5" s="19" customFormat="1" ht="15.6">
      <c r="A298" s="21"/>
      <c r="B298" s="22"/>
      <c r="C298" s="23"/>
      <c r="D298" s="21"/>
      <c r="E298" s="27"/>
    </row>
    <row r="299" spans="1:5" s="19" customFormat="1" ht="15.6">
      <c r="A299" s="21"/>
      <c r="B299" s="22"/>
      <c r="C299" s="23"/>
      <c r="D299" s="21"/>
      <c r="E299" s="27"/>
    </row>
    <row r="300" spans="1:5" s="19" customFormat="1" ht="15.6">
      <c r="A300" s="21"/>
      <c r="B300" s="22"/>
      <c r="C300" s="23"/>
      <c r="D300" s="21"/>
      <c r="E300" s="27"/>
    </row>
    <row r="301" spans="1:5" s="19" customFormat="1" ht="15.6">
      <c r="A301" s="21"/>
      <c r="B301" s="22"/>
      <c r="C301" s="23"/>
      <c r="D301" s="21"/>
      <c r="E301" s="27"/>
    </row>
    <row r="302" spans="1:5" s="19" customFormat="1" ht="15.6">
      <c r="A302" s="21"/>
      <c r="B302" s="22"/>
      <c r="C302" s="23"/>
      <c r="D302" s="21"/>
      <c r="E302" s="27"/>
    </row>
    <row r="303" spans="1:5" s="19" customFormat="1" ht="15.6">
      <c r="A303" s="21"/>
      <c r="B303" s="22"/>
      <c r="C303" s="23"/>
      <c r="D303" s="21"/>
      <c r="E303" s="27"/>
    </row>
    <row r="304" spans="1:5" s="19" customFormat="1" ht="15.6">
      <c r="A304" s="21"/>
      <c r="B304" s="22"/>
      <c r="C304" s="23"/>
      <c r="D304" s="21"/>
      <c r="E304" s="27"/>
    </row>
    <row r="305" spans="1:5" s="19" customFormat="1" ht="15.6">
      <c r="A305" s="21"/>
      <c r="B305" s="22"/>
      <c r="C305" s="23"/>
      <c r="D305" s="21"/>
      <c r="E305" s="27"/>
    </row>
    <row r="306" spans="1:5" s="19" customFormat="1" ht="15.6">
      <c r="A306" s="21"/>
      <c r="B306" s="22"/>
      <c r="C306" s="23"/>
      <c r="D306" s="21"/>
      <c r="E306" s="27"/>
    </row>
    <row r="307" spans="1:5" s="19" customFormat="1" ht="15.6">
      <c r="A307" s="21"/>
      <c r="B307" s="22"/>
      <c r="C307" s="23"/>
      <c r="D307" s="21"/>
      <c r="E307" s="27"/>
    </row>
    <row r="308" spans="1:5" s="19" customFormat="1" ht="15.6">
      <c r="A308" s="21"/>
      <c r="B308" s="22"/>
      <c r="C308" s="23"/>
      <c r="D308" s="21"/>
      <c r="E308" s="27"/>
    </row>
    <row r="309" spans="1:5" s="19" customFormat="1" ht="15.6">
      <c r="A309" s="21"/>
      <c r="B309" s="22"/>
      <c r="C309" s="23"/>
      <c r="D309" s="21"/>
      <c r="E309" s="27"/>
    </row>
    <row r="310" spans="1:5" s="19" customFormat="1" ht="15.6">
      <c r="A310" s="21"/>
      <c r="B310" s="22"/>
      <c r="C310" s="23"/>
      <c r="D310" s="21"/>
      <c r="E310" s="27"/>
    </row>
    <row r="311" spans="1:5" s="19" customFormat="1" ht="15.6">
      <c r="A311" s="21"/>
      <c r="B311" s="22"/>
      <c r="C311" s="23"/>
      <c r="D311" s="21"/>
      <c r="E311" s="27"/>
    </row>
    <row r="312" spans="1:5" s="19" customFormat="1" ht="15.6">
      <c r="A312" s="21"/>
      <c r="B312" s="22"/>
      <c r="C312" s="23"/>
      <c r="D312" s="21"/>
      <c r="E312" s="27"/>
    </row>
    <row r="313" spans="1:5" s="19" customFormat="1" ht="15.6">
      <c r="A313" s="21"/>
      <c r="B313" s="22"/>
      <c r="C313" s="23"/>
      <c r="D313" s="21"/>
      <c r="E313" s="27"/>
    </row>
    <row r="314" spans="1:5" s="19" customFormat="1" ht="15.6">
      <c r="A314" s="21"/>
      <c r="B314" s="22"/>
      <c r="C314" s="23"/>
      <c r="D314" s="21"/>
      <c r="E314" s="27"/>
    </row>
    <row r="315" spans="1:5" s="19" customFormat="1" ht="15.6">
      <c r="A315" s="21"/>
      <c r="B315" s="22"/>
      <c r="C315" s="23"/>
      <c r="D315" s="21"/>
      <c r="E315" s="27"/>
    </row>
    <row r="316" spans="1:5" s="19" customFormat="1" ht="15.6">
      <c r="A316" s="21"/>
      <c r="B316" s="22"/>
      <c r="C316" s="23"/>
      <c r="D316" s="21"/>
      <c r="E316" s="27"/>
    </row>
    <row r="317" spans="1:5" s="19" customFormat="1" ht="15.6">
      <c r="A317" s="21"/>
      <c r="B317" s="22"/>
      <c r="C317" s="23"/>
      <c r="D317" s="21"/>
      <c r="E317" s="27"/>
    </row>
    <row r="318" spans="1:5" ht="15.6">
      <c r="A318" s="21"/>
      <c r="B318" s="22"/>
      <c r="C318" s="23"/>
      <c r="D318" s="21"/>
      <c r="E318" s="27"/>
    </row>
    <row r="319" spans="1:5" ht="15.6">
      <c r="A319" s="21"/>
      <c r="B319" s="22"/>
      <c r="C319" s="23"/>
      <c r="D319" s="21"/>
      <c r="E319" s="27"/>
    </row>
    <row r="320" spans="1:5" ht="15.6">
      <c r="A320" s="21"/>
      <c r="B320" s="22"/>
      <c r="C320" s="23"/>
      <c r="D320" s="21"/>
      <c r="E320" s="27"/>
    </row>
    <row r="321" spans="1:5" ht="15.6">
      <c r="A321" s="21"/>
      <c r="B321" s="22"/>
      <c r="C321" s="23"/>
      <c r="D321" s="21"/>
      <c r="E321" s="27"/>
    </row>
    <row r="322" spans="1:5" ht="15.6">
      <c r="A322" s="21"/>
      <c r="B322" s="22"/>
      <c r="C322" s="23"/>
      <c r="D322" s="21"/>
      <c r="E322" s="27"/>
    </row>
    <row r="323" spans="1:5" ht="15.6">
      <c r="A323" s="21"/>
      <c r="B323" s="22"/>
      <c r="C323" s="23"/>
      <c r="D323" s="21"/>
      <c r="E323" s="27"/>
    </row>
    <row r="324" spans="1:5" ht="15.6">
      <c r="A324" s="21"/>
      <c r="B324" s="22"/>
      <c r="C324" s="23"/>
      <c r="D324" s="21"/>
      <c r="E324" s="27"/>
    </row>
    <row r="325" spans="1:5" ht="15.6">
      <c r="A325" s="21"/>
      <c r="B325" s="22"/>
      <c r="C325" s="23"/>
      <c r="D325" s="21"/>
      <c r="E325" s="27"/>
    </row>
    <row r="326" spans="1:5">
      <c r="A326" s="2"/>
      <c r="C326" s="24"/>
      <c r="D326" s="2"/>
      <c r="E326" s="28"/>
    </row>
    <row r="327" spans="1:5">
      <c r="A327" s="2"/>
      <c r="C327" s="24"/>
      <c r="D327" s="2"/>
      <c r="E327" s="28"/>
    </row>
    <row r="328" spans="1:5">
      <c r="A328" s="2"/>
      <c r="C328" s="24"/>
      <c r="D328" s="2"/>
      <c r="E328" s="28"/>
    </row>
    <row r="329" spans="1:5">
      <c r="A329" s="2"/>
      <c r="C329" s="24"/>
      <c r="D329" s="2"/>
      <c r="E329" s="28"/>
    </row>
    <row r="330" spans="1:5">
      <c r="A330" s="2"/>
      <c r="C330" s="24"/>
      <c r="D330" s="2"/>
      <c r="E330" s="28"/>
    </row>
    <row r="331" spans="1:5">
      <c r="A331" s="2"/>
      <c r="C331" s="24"/>
      <c r="D331" s="2"/>
      <c r="E331" s="28"/>
    </row>
    <row r="332" spans="1:5">
      <c r="A332" s="2"/>
      <c r="C332" s="24"/>
      <c r="D332" s="2"/>
      <c r="E332" s="28"/>
    </row>
    <row r="333" spans="1:5">
      <c r="A333" s="2"/>
      <c r="C333" s="24"/>
    </row>
    <row r="334" spans="1:5">
      <c r="A334" s="2"/>
      <c r="C334" s="24"/>
    </row>
    <row r="335" spans="1:5">
      <c r="A335" s="2"/>
      <c r="C335" s="24"/>
    </row>
    <row r="336" spans="1:5">
      <c r="A336" s="2"/>
      <c r="C336" s="24"/>
    </row>
    <row r="337" spans="1:3">
      <c r="A337" s="2"/>
      <c r="C337" s="24"/>
    </row>
    <row r="338" spans="1:3">
      <c r="A338" s="2"/>
      <c r="C338" s="24"/>
    </row>
    <row r="339" spans="1:3">
      <c r="A339" s="2"/>
      <c r="C339" s="24"/>
    </row>
    <row r="340" spans="1:3">
      <c r="A340" s="2"/>
      <c r="C340" s="24"/>
    </row>
    <row r="341" spans="1:3">
      <c r="A341" s="2"/>
      <c r="C341" s="24"/>
    </row>
    <row r="342" spans="1:3">
      <c r="A342" s="2"/>
      <c r="C342" s="24"/>
    </row>
    <row r="343" spans="1:3">
      <c r="A343" s="2"/>
      <c r="C343" s="24"/>
    </row>
    <row r="344" spans="1:3">
      <c r="A344" s="2"/>
      <c r="C344" s="24"/>
    </row>
    <row r="345" spans="1:3">
      <c r="A345" s="2"/>
      <c r="C345" s="24"/>
    </row>
    <row r="346" spans="1:3">
      <c r="A346" s="2"/>
      <c r="C346" s="24"/>
    </row>
    <row r="347" spans="1:3">
      <c r="A347" s="2"/>
      <c r="C347" s="24"/>
    </row>
    <row r="348" spans="1:3">
      <c r="A348" s="2"/>
      <c r="C348" s="24"/>
    </row>
    <row r="349" spans="1:3">
      <c r="A349" s="2"/>
      <c r="C349" s="24"/>
    </row>
    <row r="350" spans="1:3">
      <c r="A350" s="2"/>
      <c r="C350" s="24"/>
    </row>
    <row r="351" spans="1:3">
      <c r="A351" s="2"/>
      <c r="C351" s="24"/>
    </row>
    <row r="352" spans="1:3">
      <c r="A352" s="2"/>
      <c r="C352" s="24"/>
    </row>
    <row r="353" spans="1:3">
      <c r="A353" s="2"/>
      <c r="C353" s="24"/>
    </row>
    <row r="354" spans="1:3">
      <c r="A354" s="2"/>
      <c r="C354" s="24"/>
    </row>
    <row r="355" spans="1:3">
      <c r="A355" s="2"/>
      <c r="C355" s="24"/>
    </row>
    <row r="356" spans="1:3">
      <c r="A356" s="2"/>
      <c r="C356" s="24"/>
    </row>
    <row r="357" spans="1:3">
      <c r="A357" s="2"/>
      <c r="C357" s="24"/>
    </row>
    <row r="358" spans="1:3">
      <c r="A358" s="2"/>
      <c r="C358" s="24"/>
    </row>
    <row r="359" spans="1:3">
      <c r="A359" s="2"/>
      <c r="C359" s="24"/>
    </row>
    <row r="360" spans="1:3">
      <c r="A360" s="2"/>
      <c r="C360" s="24"/>
    </row>
    <row r="361" spans="1:3">
      <c r="A361" s="2"/>
      <c r="C361" s="24"/>
    </row>
    <row r="362" spans="1:3">
      <c r="A362" s="2"/>
      <c r="C362" s="24"/>
    </row>
  </sheetData>
  <mergeCells count="5">
    <mergeCell ref="A1:E3"/>
    <mergeCell ref="A6:B6"/>
    <mergeCell ref="B287:D287"/>
    <mergeCell ref="A4:E5"/>
    <mergeCell ref="F4:F6"/>
  </mergeCells>
  <pageMargins left="0.25" right="0.25" top="0.75" bottom="0.75" header="0.3" footer="0.3"/>
  <pageSetup paperSize="9" scale="60" fitToHeight="4" orientation="portrait" horizontalDpi="0" verticalDpi="0"/>
  <headerFooter>
    <oddFooter>&amp;R&amp;"Calibri,Regular"&amp;K000000&amp;D</oddFooter>
  </headerFooter>
  <ignoredErrors>
    <ignoredError sqref="E217:E218 E211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062C-C86C-6145-BF20-1582D2B9698D}">
  <sheetPr>
    <tabColor theme="1" tint="4.9989318521683403E-2"/>
    <pageSetUpPr fitToPage="1"/>
  </sheetPr>
  <dimension ref="A1:G351"/>
  <sheetViews>
    <sheetView zoomScaleNormal="81" zoomScaleSheetLayoutView="139" workbookViewId="0">
      <selection activeCell="A4" sqref="A4:E5"/>
    </sheetView>
  </sheetViews>
  <sheetFormatPr defaultColWidth="10.77734375" defaultRowHeight="13.8"/>
  <cols>
    <col min="1" max="1" width="129.109375" style="3" bestFit="1" customWidth="1"/>
    <col min="2" max="2" width="17.109375" style="3" bestFit="1" customWidth="1"/>
    <col min="3" max="3" width="20.109375" style="25" bestFit="1" customWidth="1"/>
    <col min="4" max="4" width="19.6640625" style="1" bestFit="1" customWidth="1"/>
    <col min="5" max="5" width="16.44140625" style="25" bestFit="1" customWidth="1"/>
    <col min="6" max="6" width="14.6640625" style="1" bestFit="1" customWidth="1"/>
    <col min="7" max="7" width="13" style="317" bestFit="1" customWidth="1"/>
    <col min="8" max="8" width="11.6640625" style="1" bestFit="1" customWidth="1"/>
    <col min="9" max="16384" width="10.77734375" style="1"/>
  </cols>
  <sheetData>
    <row r="1" spans="1:7" ht="15" customHeight="1">
      <c r="A1" s="456" t="s">
        <v>604</v>
      </c>
      <c r="B1" s="457"/>
      <c r="C1" s="457"/>
      <c r="D1" s="457"/>
      <c r="E1" s="458"/>
    </row>
    <row r="2" spans="1:7" ht="15" customHeight="1">
      <c r="A2" s="459"/>
      <c r="B2" s="460"/>
      <c r="C2" s="460"/>
      <c r="D2" s="460"/>
      <c r="E2" s="475"/>
    </row>
    <row r="3" spans="1:7" ht="31.05" customHeight="1" thickBot="1">
      <c r="A3" s="461"/>
      <c r="B3" s="462"/>
      <c r="C3" s="462"/>
      <c r="D3" s="462"/>
      <c r="E3" s="476"/>
    </row>
    <row r="4" spans="1:7" ht="31.05" customHeight="1">
      <c r="A4" s="478" t="s">
        <v>1799</v>
      </c>
      <c r="B4" s="479"/>
      <c r="C4" s="479"/>
      <c r="D4" s="479"/>
      <c r="E4" s="479"/>
      <c r="F4" s="473" t="s">
        <v>1795</v>
      </c>
      <c r="G4" s="402"/>
    </row>
    <row r="5" spans="1:7" ht="31.05" customHeight="1" thickBot="1">
      <c r="A5" s="480"/>
      <c r="B5" s="481"/>
      <c r="C5" s="481"/>
      <c r="D5" s="481"/>
      <c r="E5" s="481"/>
      <c r="F5" s="473"/>
      <c r="G5" s="402"/>
    </row>
    <row r="6" spans="1:7" ht="28.8" thickBot="1">
      <c r="A6" s="463" t="s">
        <v>443</v>
      </c>
      <c r="B6" s="464"/>
      <c r="C6" s="338">
        <f>'RECAP ORDER '!E17</f>
        <v>1</v>
      </c>
      <c r="D6" s="339">
        <f>'RECAP ORDER '!F17</f>
        <v>9</v>
      </c>
      <c r="E6" s="340">
        <f>'RECAP ORDER '!G17</f>
        <v>2023</v>
      </c>
      <c r="F6" s="473"/>
    </row>
    <row r="7" spans="1:7" ht="17.399999999999999">
      <c r="A7" s="39" t="s">
        <v>1253</v>
      </c>
      <c r="B7" s="39" t="s">
        <v>123</v>
      </c>
      <c r="C7" s="63" t="s">
        <v>124</v>
      </c>
      <c r="D7" s="75" t="s">
        <v>125</v>
      </c>
      <c r="E7" s="63" t="s">
        <v>126</v>
      </c>
      <c r="F7" s="401"/>
    </row>
    <row r="8" spans="1:7" ht="17.399999999999999">
      <c r="A8" s="50" t="s">
        <v>1776</v>
      </c>
      <c r="B8" s="44" t="s">
        <v>388</v>
      </c>
      <c r="C8" s="353">
        <v>32</v>
      </c>
      <c r="D8" s="43"/>
      <c r="E8" s="48">
        <f>Table31422[[#This Row],[PRICE]]*Table31422[[#This Row],[QTY ORDERED ]]</f>
        <v>0</v>
      </c>
      <c r="F8" s="517">
        <f>Table31422[[#This Row],[PRICE]]-G8</f>
        <v>25.6</v>
      </c>
      <c r="G8" s="403">
        <f>Table31422[[#This Row],[PRICE]]*0.2</f>
        <v>6.4</v>
      </c>
    </row>
    <row r="9" spans="1:7" ht="17.399999999999999">
      <c r="A9" s="47" t="s">
        <v>1777</v>
      </c>
      <c r="B9" s="44" t="s">
        <v>4</v>
      </c>
      <c r="C9" s="48">
        <v>135</v>
      </c>
      <c r="D9" s="43"/>
      <c r="E9" s="48"/>
      <c r="F9" s="517">
        <f>Table31422[[#This Row],[PRICE]]-G9</f>
        <v>108</v>
      </c>
      <c r="G9" s="403">
        <f>Table31422[[#This Row],[PRICE]]*0.2</f>
        <v>27</v>
      </c>
    </row>
    <row r="10" spans="1:7" ht="17.399999999999999">
      <c r="A10" s="43" t="s">
        <v>1678</v>
      </c>
      <c r="B10" s="44" t="s">
        <v>388</v>
      </c>
      <c r="C10" s="48">
        <v>115</v>
      </c>
      <c r="D10" s="43"/>
      <c r="E10" s="48">
        <f>Table31422[[#This Row],[PRICE]]*Table31422[[#This Row],[QTY ORDERED ]]</f>
        <v>0</v>
      </c>
      <c r="F10" s="517">
        <f>Table31422[[#This Row],[PRICE]]-G10</f>
        <v>92</v>
      </c>
      <c r="G10" s="403">
        <f>Table31422[[#This Row],[PRICE]]*0.2</f>
        <v>23</v>
      </c>
    </row>
    <row r="11" spans="1:7" ht="17.399999999999999">
      <c r="A11" s="390" t="s">
        <v>1708</v>
      </c>
      <c r="B11" s="44" t="s">
        <v>98</v>
      </c>
      <c r="C11" s="48">
        <v>18.3</v>
      </c>
      <c r="D11" s="43"/>
      <c r="E11" s="48"/>
      <c r="F11" s="517">
        <f>Table31422[[#This Row],[PRICE]]-G11</f>
        <v>14.64</v>
      </c>
      <c r="G11" s="403">
        <f>Table31422[[#This Row],[PRICE]]*0.2</f>
        <v>3.66</v>
      </c>
    </row>
    <row r="12" spans="1:7" ht="17.399999999999999">
      <c r="A12" s="43" t="s">
        <v>5</v>
      </c>
      <c r="B12" s="44" t="s">
        <v>4</v>
      </c>
      <c r="C12" s="48">
        <v>39</v>
      </c>
      <c r="D12" s="43"/>
      <c r="E12" s="48" t="s">
        <v>0</v>
      </c>
      <c r="F12" s="517">
        <f>Table31422[[#This Row],[PRICE]]-G12</f>
        <v>31.2</v>
      </c>
      <c r="G12" s="403">
        <f>Table31422[[#This Row],[PRICE]]*0.2</f>
        <v>7.8000000000000007</v>
      </c>
    </row>
    <row r="13" spans="1:7" ht="17.399999999999999">
      <c r="A13" s="43" t="s">
        <v>616</v>
      </c>
      <c r="B13" s="44" t="s">
        <v>388</v>
      </c>
      <c r="C13" s="48">
        <v>26</v>
      </c>
      <c r="D13" s="43"/>
      <c r="E13" s="48">
        <f>Table31422[[#This Row],[PRICE]]*Table31422[[#This Row],[QTY ORDERED ]]</f>
        <v>0</v>
      </c>
      <c r="F13" s="517">
        <f>Table31422[[#This Row],[PRICE]]-G13</f>
        <v>20.8</v>
      </c>
      <c r="G13" s="403">
        <f>Table31422[[#This Row],[PRICE]]*0.2</f>
        <v>5.2</v>
      </c>
    </row>
    <row r="14" spans="1:7" ht="17.399999999999999">
      <c r="A14" s="390" t="s">
        <v>1670</v>
      </c>
      <c r="B14" s="44" t="s">
        <v>4</v>
      </c>
      <c r="C14" s="48">
        <v>39.6</v>
      </c>
      <c r="D14" s="43"/>
      <c r="E14" s="48"/>
      <c r="F14" s="517">
        <f>Table31422[[#This Row],[PRICE]]-G14</f>
        <v>31.68</v>
      </c>
      <c r="G14" s="403">
        <f>Table31422[[#This Row],[PRICE]]*0.2</f>
        <v>7.9200000000000008</v>
      </c>
    </row>
    <row r="15" spans="1:7" ht="17.399999999999999">
      <c r="A15" s="43" t="s">
        <v>9</v>
      </c>
      <c r="B15" s="44" t="s">
        <v>4</v>
      </c>
      <c r="C15" s="48">
        <v>39.5</v>
      </c>
      <c r="D15" s="43"/>
      <c r="E15" s="48">
        <f>Table31422[[#This Row],[PRICE]]*Table31422[[#This Row],[QTY ORDERED ]]</f>
        <v>0</v>
      </c>
      <c r="F15" s="517">
        <f>Table31422[[#This Row],[PRICE]]-G15</f>
        <v>31.6</v>
      </c>
      <c r="G15" s="403">
        <f>Table31422[[#This Row],[PRICE]]*0.2</f>
        <v>7.9</v>
      </c>
    </row>
    <row r="16" spans="1:7" ht="17.399999999999999">
      <c r="A16" s="43" t="s">
        <v>839</v>
      </c>
      <c r="B16" s="44" t="s">
        <v>4</v>
      </c>
      <c r="C16" s="48">
        <v>36</v>
      </c>
      <c r="D16" s="43"/>
      <c r="E16" s="48">
        <f>Table31422[[#This Row],[PRICE]]*Table31422[[#This Row],[QTY ORDERED ]]</f>
        <v>0</v>
      </c>
      <c r="F16" s="517">
        <f>Table31422[[#This Row],[PRICE]]-G16</f>
        <v>28.8</v>
      </c>
      <c r="G16" s="403">
        <f>Table31422[[#This Row],[PRICE]]*0.2</f>
        <v>7.2</v>
      </c>
    </row>
    <row r="17" spans="1:7" ht="17.399999999999999">
      <c r="A17" s="47" t="s">
        <v>819</v>
      </c>
      <c r="B17" s="44" t="s">
        <v>4</v>
      </c>
      <c r="C17" s="48">
        <v>39</v>
      </c>
      <c r="D17" s="43"/>
      <c r="E17" s="48"/>
      <c r="F17" s="517">
        <f>Table31422[[#This Row],[PRICE]]-G17</f>
        <v>31.2</v>
      </c>
      <c r="G17" s="403">
        <f>Table31422[[#This Row],[PRICE]]*0.2</f>
        <v>7.8000000000000007</v>
      </c>
    </row>
    <row r="18" spans="1:7" ht="17.399999999999999">
      <c r="A18" s="50" t="s">
        <v>10</v>
      </c>
      <c r="B18" s="44" t="s">
        <v>4</v>
      </c>
      <c r="C18" s="48">
        <v>46</v>
      </c>
      <c r="D18" s="43"/>
      <c r="E18" s="48">
        <f>Table31422[[#This Row],[PRICE]]*Table31422[[#This Row],[QTY ORDERED ]]</f>
        <v>0</v>
      </c>
      <c r="F18" s="517">
        <f>Table31422[[#This Row],[PRICE]]-G18</f>
        <v>36.799999999999997</v>
      </c>
      <c r="G18" s="403">
        <f>Table31422[[#This Row],[PRICE]]*0.2</f>
        <v>9.2000000000000011</v>
      </c>
    </row>
    <row r="19" spans="1:7" ht="17.399999999999999">
      <c r="A19" s="47" t="s">
        <v>815</v>
      </c>
      <c r="B19" s="44" t="s">
        <v>4</v>
      </c>
      <c r="C19" s="48">
        <v>35</v>
      </c>
      <c r="D19" s="43"/>
      <c r="E19" s="48"/>
      <c r="F19" s="517">
        <f>Table31422[[#This Row],[PRICE]]-G19</f>
        <v>28</v>
      </c>
      <c r="G19" s="403">
        <f>Table31422[[#This Row],[PRICE]]*0.2</f>
        <v>7</v>
      </c>
    </row>
    <row r="20" spans="1:7" ht="17.399999999999999">
      <c r="A20" s="120" t="s">
        <v>1624</v>
      </c>
      <c r="B20" s="44" t="s">
        <v>4</v>
      </c>
      <c r="C20" s="48">
        <v>47.3</v>
      </c>
      <c r="D20" s="43"/>
      <c r="E20" s="48">
        <f>Table31422[[#This Row],[PRICE]]*Table31422[[#This Row],[QTY ORDERED ]]</f>
        <v>0</v>
      </c>
      <c r="F20" s="517">
        <f>Table31422[[#This Row],[PRICE]]-G20</f>
        <v>37.839999999999996</v>
      </c>
      <c r="G20" s="403">
        <f>Table31422[[#This Row],[PRICE]]*0.2</f>
        <v>9.4599999999999991</v>
      </c>
    </row>
    <row r="21" spans="1:7" ht="17.399999999999999">
      <c r="A21" s="50" t="s">
        <v>6</v>
      </c>
      <c r="B21" s="44" t="s">
        <v>4</v>
      </c>
      <c r="C21" s="45">
        <v>43</v>
      </c>
      <c r="D21" s="43"/>
      <c r="E21" s="48">
        <f>Table31422[[#This Row],[PRICE]]*Table31422[[#This Row],[QTY ORDERED ]]</f>
        <v>0</v>
      </c>
      <c r="F21" s="517">
        <f>Table31422[[#This Row],[PRICE]]-G21</f>
        <v>34.4</v>
      </c>
      <c r="G21" s="403">
        <f>Table31422[[#This Row],[PRICE]]*0.2</f>
        <v>8.6</v>
      </c>
    </row>
    <row r="22" spans="1:7" ht="17.399999999999999">
      <c r="A22" s="50" t="s">
        <v>1580</v>
      </c>
      <c r="B22" s="44" t="s">
        <v>4</v>
      </c>
      <c r="C22" s="45">
        <v>34.299999999999997</v>
      </c>
      <c r="D22" s="43"/>
      <c r="E22" s="48">
        <f>Table31422[[#This Row],[PRICE]]*Table31422[[#This Row],[QTY ORDERED ]]</f>
        <v>0</v>
      </c>
      <c r="F22" s="517">
        <f>Table31422[[#This Row],[PRICE]]-G22</f>
        <v>27.439999999999998</v>
      </c>
      <c r="G22" s="403">
        <f>Table31422[[#This Row],[PRICE]]*0.2</f>
        <v>6.8599999999999994</v>
      </c>
    </row>
    <row r="23" spans="1:7" ht="17.399999999999999">
      <c r="A23" s="43" t="s">
        <v>664</v>
      </c>
      <c r="B23" s="44" t="s">
        <v>564</v>
      </c>
      <c r="C23" s="48">
        <v>79</v>
      </c>
      <c r="D23" s="43"/>
      <c r="E23" s="48">
        <f>Table31422[[#This Row],[PRICE]]*Table31422[[#This Row],[QTY ORDERED ]]</f>
        <v>0</v>
      </c>
      <c r="F23" s="517">
        <f>Table31422[[#This Row],[PRICE]]-G23</f>
        <v>63.2</v>
      </c>
      <c r="G23" s="403">
        <f>Table31422[[#This Row],[PRICE]]*0.2</f>
        <v>15.8</v>
      </c>
    </row>
    <row r="24" spans="1:7" ht="17.399999999999999">
      <c r="A24" s="50" t="s">
        <v>78</v>
      </c>
      <c r="B24" s="59" t="s">
        <v>4</v>
      </c>
      <c r="C24" s="46">
        <v>44</v>
      </c>
      <c r="D24" s="50"/>
      <c r="E24" s="48">
        <f>Table31422[[#This Row],[PRICE]]*Table31422[[#This Row],[QTY ORDERED ]]</f>
        <v>0</v>
      </c>
      <c r="F24" s="517">
        <f>Table31422[[#This Row],[PRICE]]-G24</f>
        <v>35.200000000000003</v>
      </c>
      <c r="G24" s="403">
        <f>Table31422[[#This Row],[PRICE]]*0.2</f>
        <v>8.8000000000000007</v>
      </c>
    </row>
    <row r="25" spans="1:7" ht="17.399999999999999">
      <c r="A25" s="43" t="s">
        <v>3</v>
      </c>
      <c r="B25" s="44" t="s">
        <v>4</v>
      </c>
      <c r="C25" s="45">
        <v>53.5</v>
      </c>
      <c r="D25" s="43"/>
      <c r="E25" s="45">
        <f>Table31422[[#This Row],[PRICE]]*Table31422[[#This Row],[QTY ORDERED ]]</f>
        <v>0</v>
      </c>
      <c r="F25" s="517">
        <f>Table31422[[#This Row],[PRICE]]-G25</f>
        <v>42.8</v>
      </c>
      <c r="G25" s="403">
        <f>Table31422[[#This Row],[PRICE]]*0.2</f>
        <v>10.700000000000001</v>
      </c>
    </row>
    <row r="26" spans="1:7" ht="17.399999999999999">
      <c r="A26" s="43" t="s">
        <v>1533</v>
      </c>
      <c r="B26" s="44" t="s">
        <v>388</v>
      </c>
      <c r="C26" s="45">
        <v>310</v>
      </c>
      <c r="D26" s="43"/>
      <c r="E26" s="45">
        <f>Table31422[[#This Row],[PRICE]]*Table31422[[#This Row],[QTY ORDERED ]]</f>
        <v>0</v>
      </c>
      <c r="F26" s="517">
        <f>Table31422[[#This Row],[PRICE]]-G26</f>
        <v>248</v>
      </c>
      <c r="G26" s="403">
        <f>Table31422[[#This Row],[PRICE]]*0.2</f>
        <v>62</v>
      </c>
    </row>
    <row r="27" spans="1:7" ht="17.399999999999999">
      <c r="A27" s="120" t="s">
        <v>1706</v>
      </c>
      <c r="B27" s="44" t="s">
        <v>98</v>
      </c>
      <c r="C27" s="45">
        <v>12.2</v>
      </c>
      <c r="D27" s="43"/>
      <c r="E27" s="45">
        <f>Table31422[[#This Row],[PRICE]]*Table31422[[#This Row],[QTY ORDERED ]]</f>
        <v>0</v>
      </c>
      <c r="F27" s="517">
        <f>Table31422[[#This Row],[PRICE]]-G27</f>
        <v>9.76</v>
      </c>
      <c r="G27" s="403">
        <f>Table31422[[#This Row],[PRICE]]*0.2</f>
        <v>2.44</v>
      </c>
    </row>
    <row r="28" spans="1:7" ht="17.399999999999999">
      <c r="A28" s="50" t="s">
        <v>431</v>
      </c>
      <c r="B28" s="44" t="s">
        <v>98</v>
      </c>
      <c r="C28" s="48">
        <v>12.2</v>
      </c>
      <c r="D28" s="43"/>
      <c r="E28" s="45">
        <f>Table31422[[#This Row],[PRICE]]*Table31422[[#This Row],[QTY ORDERED ]]</f>
        <v>0</v>
      </c>
      <c r="F28" s="517">
        <f>Table31422[[#This Row],[PRICE]]-G28</f>
        <v>9.76</v>
      </c>
      <c r="G28" s="403">
        <f>Table31422[[#This Row],[PRICE]]*0.2</f>
        <v>2.44</v>
      </c>
    </row>
    <row r="29" spans="1:7" ht="17.399999999999999">
      <c r="A29" s="50" t="s">
        <v>584</v>
      </c>
      <c r="B29" s="44" t="s">
        <v>98</v>
      </c>
      <c r="C29" s="45">
        <v>9.9</v>
      </c>
      <c r="D29" s="43"/>
      <c r="E29" s="45">
        <f>Table31422[[#This Row],[PRICE]]*Table31422[[#This Row],[QTY ORDERED ]]</f>
        <v>0</v>
      </c>
      <c r="F29" s="517">
        <f>Table31422[[#This Row],[PRICE]]-G29</f>
        <v>7.92</v>
      </c>
      <c r="G29" s="403">
        <f>Table31422[[#This Row],[PRICE]]*0.2</f>
        <v>1.9800000000000002</v>
      </c>
    </row>
    <row r="30" spans="1:7" ht="17.399999999999999">
      <c r="A30" s="50" t="s">
        <v>607</v>
      </c>
      <c r="B30" s="44" t="s">
        <v>98</v>
      </c>
      <c r="C30" s="45">
        <v>12.8</v>
      </c>
      <c r="D30" s="43"/>
      <c r="E30" s="48">
        <f>Table31422[[#This Row],[PRICE]]*Table31422[[#This Row],[QTY ORDERED ]]</f>
        <v>0</v>
      </c>
      <c r="F30" s="517">
        <f>Table31422[[#This Row],[PRICE]]-G30</f>
        <v>10.24</v>
      </c>
      <c r="G30" s="403">
        <f>Table31422[[#This Row],[PRICE]]*0.2</f>
        <v>2.5600000000000005</v>
      </c>
    </row>
    <row r="31" spans="1:7" ht="17.399999999999999">
      <c r="A31" s="43" t="s">
        <v>422</v>
      </c>
      <c r="B31" s="44" t="s">
        <v>98</v>
      </c>
      <c r="C31" s="45">
        <v>6.3</v>
      </c>
      <c r="D31" s="43"/>
      <c r="E31" s="48">
        <f>Table31422[[#This Row],[PRICE]]*Table31422[[#This Row],[QTY ORDERED ]]</f>
        <v>0</v>
      </c>
      <c r="F31" s="517">
        <f>Table31422[[#This Row],[PRICE]]-G31</f>
        <v>5.04</v>
      </c>
      <c r="G31" s="403">
        <f>Table31422[[#This Row],[PRICE]]*0.2</f>
        <v>1.26</v>
      </c>
    </row>
    <row r="32" spans="1:7" ht="17.399999999999999">
      <c r="A32" s="50" t="s">
        <v>345</v>
      </c>
      <c r="B32" s="44" t="s">
        <v>4</v>
      </c>
      <c r="C32" s="45">
        <v>49</v>
      </c>
      <c r="D32" s="43"/>
      <c r="E32" s="45">
        <f>Table31422[[#This Row],[PRICE]]*Table31422[[#This Row],[QTY ORDERED ]]</f>
        <v>0</v>
      </c>
      <c r="F32" s="517">
        <f>Table31422[[#This Row],[PRICE]]-G32</f>
        <v>39.200000000000003</v>
      </c>
      <c r="G32" s="403">
        <f>Table31422[[#This Row],[PRICE]]*0.2</f>
        <v>9.8000000000000007</v>
      </c>
    </row>
    <row r="33" spans="1:7" ht="17.399999999999999">
      <c r="A33" s="50" t="s">
        <v>1677</v>
      </c>
      <c r="B33" s="44" t="s">
        <v>4</v>
      </c>
      <c r="C33" s="45">
        <v>20</v>
      </c>
      <c r="D33" s="43"/>
      <c r="E33" s="45">
        <f>Table31422[[#This Row],[PRICE]]*Table31422[[#This Row],[QTY ORDERED ]]</f>
        <v>0</v>
      </c>
      <c r="F33" s="517">
        <f>Table31422[[#This Row],[PRICE]]-G33</f>
        <v>16</v>
      </c>
      <c r="G33" s="403">
        <f>Table31422[[#This Row],[PRICE]]*0.2</f>
        <v>4</v>
      </c>
    </row>
    <row r="34" spans="1:7" ht="17.399999999999999">
      <c r="A34" s="120" t="s">
        <v>1778</v>
      </c>
      <c r="B34" s="44" t="s">
        <v>4</v>
      </c>
      <c r="C34" s="45">
        <v>49</v>
      </c>
      <c r="D34" s="43"/>
      <c r="E34" s="45">
        <f>Table31422[[#This Row],[PRICE]]*Table31422[[#This Row],[QTY ORDERED ]]</f>
        <v>0</v>
      </c>
      <c r="F34" s="517">
        <f>Table31422[[#This Row],[PRICE]]-G34</f>
        <v>39.200000000000003</v>
      </c>
      <c r="G34" s="403">
        <f>Table31422[[#This Row],[PRICE]]*0.2</f>
        <v>9.8000000000000007</v>
      </c>
    </row>
    <row r="35" spans="1:7" ht="17.399999999999999">
      <c r="A35" s="50" t="s">
        <v>1461</v>
      </c>
      <c r="B35" s="44" t="s">
        <v>4</v>
      </c>
      <c r="C35" s="45">
        <v>58</v>
      </c>
      <c r="D35" s="43"/>
      <c r="E35" s="45">
        <f>Table31422[[#This Row],[PRICE]]*Table31422[[#This Row],[QTY ORDERED ]]</f>
        <v>0</v>
      </c>
      <c r="F35" s="517">
        <f>Table31422[[#This Row],[PRICE]]-G35</f>
        <v>46.4</v>
      </c>
      <c r="G35" s="403">
        <f>Table31422[[#This Row],[PRICE]]*0.2</f>
        <v>11.600000000000001</v>
      </c>
    </row>
    <row r="36" spans="1:7" ht="17.399999999999999">
      <c r="A36" s="43" t="s">
        <v>11</v>
      </c>
      <c r="B36" s="44" t="s">
        <v>4</v>
      </c>
      <c r="C36" s="45">
        <v>80</v>
      </c>
      <c r="D36" s="43"/>
      <c r="E36" s="45">
        <f>Table31422[[#This Row],[PRICE]]*Table31422[[#This Row],[QTY ORDERED ]]</f>
        <v>0</v>
      </c>
      <c r="F36" s="517">
        <f>Table31422[[#This Row],[PRICE]]-G36</f>
        <v>64</v>
      </c>
      <c r="G36" s="403">
        <f>Table31422[[#This Row],[PRICE]]*0.2</f>
        <v>16</v>
      </c>
    </row>
    <row r="37" spans="1:7" ht="17.399999999999999">
      <c r="A37" s="50" t="s">
        <v>130</v>
      </c>
      <c r="B37" s="44" t="s">
        <v>4</v>
      </c>
      <c r="C37" s="45">
        <v>15</v>
      </c>
      <c r="D37" s="43"/>
      <c r="E37" s="45">
        <f>Table31422[[#This Row],[PRICE]]*Table31422[[#This Row],[QTY ORDERED ]]</f>
        <v>0</v>
      </c>
      <c r="F37" s="517">
        <f>Table31422[[#This Row],[PRICE]]-G37</f>
        <v>12</v>
      </c>
      <c r="G37" s="403">
        <f>Table31422[[#This Row],[PRICE]]*0.2</f>
        <v>3</v>
      </c>
    </row>
    <row r="38" spans="1:7" ht="17.399999999999999">
      <c r="A38" s="43" t="s">
        <v>129</v>
      </c>
      <c r="B38" s="44" t="s">
        <v>4</v>
      </c>
      <c r="C38" s="45">
        <v>35</v>
      </c>
      <c r="D38" s="43"/>
      <c r="E38" s="45">
        <f>Table31422[[#This Row],[PRICE]]*Table31422[[#This Row],[QTY ORDERED ]]</f>
        <v>0</v>
      </c>
      <c r="F38" s="517">
        <f>Table31422[[#This Row],[PRICE]]-G38</f>
        <v>28</v>
      </c>
      <c r="G38" s="403">
        <f>Table31422[[#This Row],[PRICE]]*0.2</f>
        <v>7</v>
      </c>
    </row>
    <row r="39" spans="1:7" ht="17.399999999999999">
      <c r="A39" s="47" t="s">
        <v>420</v>
      </c>
      <c r="B39" s="44" t="s">
        <v>4</v>
      </c>
      <c r="C39" s="45">
        <v>17</v>
      </c>
      <c r="D39" s="43"/>
      <c r="E39" s="45"/>
      <c r="F39" s="517">
        <f>Table31422[[#This Row],[PRICE]]-G39</f>
        <v>13.6</v>
      </c>
      <c r="G39" s="403">
        <f>Table31422[[#This Row],[PRICE]]*0.2</f>
        <v>3.4000000000000004</v>
      </c>
    </row>
    <row r="40" spans="1:7" ht="17.399999999999999">
      <c r="A40" s="50" t="s">
        <v>1532</v>
      </c>
      <c r="B40" s="44" t="s">
        <v>4</v>
      </c>
      <c r="C40" s="45">
        <v>29.5</v>
      </c>
      <c r="D40" s="43"/>
      <c r="E40" s="45">
        <f>Table31422[[#This Row],[PRICE]]*Table31422[[#This Row],[QTY ORDERED ]]</f>
        <v>0</v>
      </c>
      <c r="F40" s="517">
        <f>Table31422[[#This Row],[PRICE]]-G40</f>
        <v>23.6</v>
      </c>
      <c r="G40" s="403">
        <f>Table31422[[#This Row],[PRICE]]*0.2</f>
        <v>5.9</v>
      </c>
    </row>
    <row r="41" spans="1:7" ht="17.399999999999999">
      <c r="A41" s="43" t="s">
        <v>831</v>
      </c>
      <c r="B41" s="44" t="s">
        <v>388</v>
      </c>
      <c r="C41" s="45">
        <v>27</v>
      </c>
      <c r="D41" s="43"/>
      <c r="E41" s="45">
        <f>Table31422[[#This Row],[PRICE]]*Table31422[[#This Row],[QTY ORDERED ]]</f>
        <v>0</v>
      </c>
      <c r="F41" s="517">
        <f>Table31422[[#This Row],[PRICE]]-G41</f>
        <v>21.6</v>
      </c>
      <c r="G41" s="403">
        <f>Table31422[[#This Row],[PRICE]]*0.2</f>
        <v>5.4</v>
      </c>
    </row>
    <row r="42" spans="1:7" ht="17.399999999999999">
      <c r="A42" s="43" t="s">
        <v>128</v>
      </c>
      <c r="B42" s="44" t="s">
        <v>388</v>
      </c>
      <c r="C42" s="45">
        <v>29.5</v>
      </c>
      <c r="D42" s="43"/>
      <c r="E42" s="45">
        <f>Table31422[[#This Row],[PRICE]]*Table31422[[#This Row],[QTY ORDERED ]]</f>
        <v>0</v>
      </c>
      <c r="F42" s="517">
        <f>Table31422[[#This Row],[PRICE]]-G42</f>
        <v>23.6</v>
      </c>
      <c r="G42" s="403">
        <f>Table31422[[#This Row],[PRICE]]*0.2</f>
        <v>5.9</v>
      </c>
    </row>
    <row r="43" spans="1:7" ht="17.399999999999999">
      <c r="A43" s="50" t="s">
        <v>131</v>
      </c>
      <c r="B43" s="44" t="s">
        <v>388</v>
      </c>
      <c r="C43" s="45">
        <v>25</v>
      </c>
      <c r="D43" s="43"/>
      <c r="E43" s="45">
        <f>Table31422[[#This Row],[PRICE]]*Table31422[[#This Row],[QTY ORDERED ]]</f>
        <v>0</v>
      </c>
      <c r="F43" s="517">
        <f>Table31422[[#This Row],[PRICE]]-G43</f>
        <v>20</v>
      </c>
      <c r="G43" s="403">
        <f>Table31422[[#This Row],[PRICE]]*0.2</f>
        <v>5</v>
      </c>
    </row>
    <row r="44" spans="1:7" ht="17.399999999999999">
      <c r="A44" s="43" t="s">
        <v>830</v>
      </c>
      <c r="B44" s="44" t="s">
        <v>388</v>
      </c>
      <c r="C44" s="45">
        <v>29.5</v>
      </c>
      <c r="D44" s="43"/>
      <c r="E44" s="45">
        <f>Table31422[[#This Row],[PRICE]]*Table31422[[#This Row],[QTY ORDERED ]]</f>
        <v>0</v>
      </c>
      <c r="F44" s="517">
        <f>Table31422[[#This Row],[PRICE]]-G44</f>
        <v>23.6</v>
      </c>
      <c r="G44" s="403">
        <f>Table31422[[#This Row],[PRICE]]*0.2</f>
        <v>5.9</v>
      </c>
    </row>
    <row r="45" spans="1:7" ht="17.399999999999999">
      <c r="A45" s="43" t="s">
        <v>127</v>
      </c>
      <c r="B45" s="44" t="s">
        <v>388</v>
      </c>
      <c r="C45" s="45">
        <v>28</v>
      </c>
      <c r="D45" s="43"/>
      <c r="E45" s="45">
        <f>Table31422[[#This Row],[PRICE]]*Table31422[[#This Row],[QTY ORDERED ]]</f>
        <v>0</v>
      </c>
      <c r="F45" s="517">
        <f>Table31422[[#This Row],[PRICE]]-G45</f>
        <v>22.4</v>
      </c>
      <c r="G45" s="403">
        <f>Table31422[[#This Row],[PRICE]]*0.2</f>
        <v>5.6000000000000005</v>
      </c>
    </row>
    <row r="46" spans="1:7" ht="17.399999999999999">
      <c r="A46" s="43" t="s">
        <v>12</v>
      </c>
      <c r="B46" s="44" t="s">
        <v>4</v>
      </c>
      <c r="C46" s="45">
        <v>39.07</v>
      </c>
      <c r="D46" s="43"/>
      <c r="E46" s="45">
        <f>Table31422[[#This Row],[PRICE]]*Table31422[[#This Row],[QTY ORDERED ]]</f>
        <v>0</v>
      </c>
      <c r="F46" s="517">
        <f>Table31422[[#This Row],[PRICE]]-G46</f>
        <v>31.256</v>
      </c>
      <c r="G46" s="403">
        <f>Table31422[[#This Row],[PRICE]]*0.2</f>
        <v>7.8140000000000001</v>
      </c>
    </row>
    <row r="47" spans="1:7" ht="17.399999999999999">
      <c r="A47" s="50" t="s">
        <v>106</v>
      </c>
      <c r="B47" s="44" t="s">
        <v>388</v>
      </c>
      <c r="C47" s="48">
        <v>29</v>
      </c>
      <c r="D47" s="43"/>
      <c r="E47" s="45">
        <f>Table31422[[#This Row],[PRICE]]*Table31422[[#This Row],[QTY ORDERED ]]</f>
        <v>0</v>
      </c>
      <c r="F47" s="517">
        <f>Table31422[[#This Row],[PRICE]]-G47</f>
        <v>23.2</v>
      </c>
      <c r="G47" s="403">
        <f>Table31422[[#This Row],[PRICE]]*0.2</f>
        <v>5.8000000000000007</v>
      </c>
    </row>
    <row r="48" spans="1:7" ht="17.399999999999999">
      <c r="A48" s="50" t="s">
        <v>1520</v>
      </c>
      <c r="B48" s="44" t="s">
        <v>388</v>
      </c>
      <c r="C48" s="48">
        <v>22</v>
      </c>
      <c r="D48" s="43"/>
      <c r="E48" s="48">
        <f>Table31422[[#This Row],[PRICE]]*Table31422[[#This Row],[QTY ORDERED ]]</f>
        <v>0</v>
      </c>
      <c r="F48" s="517">
        <f>Table31422[[#This Row],[PRICE]]-G48</f>
        <v>17.600000000000001</v>
      </c>
      <c r="G48" s="403">
        <f>Table31422[[#This Row],[PRICE]]*0.2</f>
        <v>4.4000000000000004</v>
      </c>
    </row>
    <row r="49" spans="1:7" ht="17.399999999999999">
      <c r="A49" s="43" t="s">
        <v>350</v>
      </c>
      <c r="B49" s="44" t="s">
        <v>4</v>
      </c>
      <c r="C49" s="48">
        <v>57</v>
      </c>
      <c r="D49" s="43"/>
      <c r="E49" s="48">
        <f>Table31422[[#This Row],[PRICE]]*Table31422[[#This Row],[QTY ORDERED ]]</f>
        <v>0</v>
      </c>
      <c r="F49" s="517">
        <f>Table31422[[#This Row],[PRICE]]-G49</f>
        <v>45.6</v>
      </c>
      <c r="G49" s="403">
        <f>Table31422[[#This Row],[PRICE]]*0.2</f>
        <v>11.4</v>
      </c>
    </row>
    <row r="50" spans="1:7" ht="17.399999999999999">
      <c r="A50" s="50" t="s">
        <v>1521</v>
      </c>
      <c r="B50" s="44" t="s">
        <v>4</v>
      </c>
      <c r="C50" s="48">
        <v>45</v>
      </c>
      <c r="D50" s="43"/>
      <c r="E50" s="48">
        <f>Table31422[[#This Row],[PRICE]]*Table31422[[#This Row],[QTY ORDERED ]]</f>
        <v>0</v>
      </c>
      <c r="F50" s="517">
        <f>Table31422[[#This Row],[PRICE]]-G50</f>
        <v>36</v>
      </c>
      <c r="G50" s="403">
        <f>Table31422[[#This Row],[PRICE]]*0.2</f>
        <v>9</v>
      </c>
    </row>
    <row r="51" spans="1:7" ht="17.399999999999999">
      <c r="A51" s="50" t="s">
        <v>1675</v>
      </c>
      <c r="B51" s="44" t="s">
        <v>4</v>
      </c>
      <c r="C51" s="48">
        <v>15</v>
      </c>
      <c r="D51" s="43"/>
      <c r="E51" s="48">
        <f>Table31422[[#This Row],[PRICE]]*Table31422[[#This Row],[QTY ORDERED ]]</f>
        <v>0</v>
      </c>
      <c r="F51" s="517">
        <f>Table31422[[#This Row],[PRICE]]-G51</f>
        <v>12</v>
      </c>
      <c r="G51" s="403">
        <f>Table31422[[#This Row],[PRICE]]*0.2</f>
        <v>3</v>
      </c>
    </row>
    <row r="52" spans="1:7" ht="17.399999999999999">
      <c r="A52" s="43" t="s">
        <v>344</v>
      </c>
      <c r="B52" s="44" t="s">
        <v>4</v>
      </c>
      <c r="C52" s="45">
        <v>39.950000000000003</v>
      </c>
      <c r="D52" s="43"/>
      <c r="E52" s="48">
        <f>Table31422[[#This Row],[PRICE]]*Table31422[[#This Row],[QTY ORDERED ]]</f>
        <v>0</v>
      </c>
      <c r="F52" s="517">
        <f>Table31422[[#This Row],[PRICE]]-G52</f>
        <v>31.96</v>
      </c>
      <c r="G52" s="403">
        <f>Table31422[[#This Row],[PRICE]]*0.2</f>
        <v>7.9900000000000011</v>
      </c>
    </row>
    <row r="53" spans="1:7" ht="17.399999999999999">
      <c r="A53" s="51" t="s">
        <v>1252</v>
      </c>
      <c r="B53" s="73" t="s">
        <v>123</v>
      </c>
      <c r="C53" s="69" t="s">
        <v>124</v>
      </c>
      <c r="D53" s="173" t="s">
        <v>125</v>
      </c>
      <c r="E53" s="63"/>
      <c r="F53" s="517"/>
      <c r="G53" s="403"/>
    </row>
    <row r="54" spans="1:7" ht="17.399999999999999">
      <c r="A54" s="43" t="s">
        <v>673</v>
      </c>
      <c r="B54" s="44" t="s">
        <v>4</v>
      </c>
      <c r="C54" s="48">
        <v>39.5</v>
      </c>
      <c r="D54" s="43"/>
      <c r="E54" s="48">
        <f>Table31422[[#This Row],[PRICE]]*Table31422[[#This Row],[QTY ORDERED ]]</f>
        <v>0</v>
      </c>
      <c r="F54" s="517">
        <f>Table31422[[#This Row],[PRICE]]-G54</f>
        <v>31.6</v>
      </c>
      <c r="G54" s="403">
        <f>Table31422[[#This Row],[PRICE]]*0.2</f>
        <v>7.9</v>
      </c>
    </row>
    <row r="55" spans="1:7" ht="17.399999999999999">
      <c r="A55" s="43" t="s">
        <v>677</v>
      </c>
      <c r="B55" s="44" t="s">
        <v>4</v>
      </c>
      <c r="C55" s="48">
        <v>32</v>
      </c>
      <c r="D55" s="43"/>
      <c r="E55" s="48">
        <f>Table31422[[#This Row],[PRICE]]*Table31422[[#This Row],[QTY ORDERED ]]</f>
        <v>0</v>
      </c>
      <c r="F55" s="517">
        <f>Table31422[[#This Row],[PRICE]]-G55</f>
        <v>25.6</v>
      </c>
      <c r="G55" s="403">
        <f>Table31422[[#This Row],[PRICE]]*0.2</f>
        <v>6.4</v>
      </c>
    </row>
    <row r="56" spans="1:7" ht="17.399999999999999">
      <c r="A56" s="50" t="s">
        <v>609</v>
      </c>
      <c r="B56" s="44" t="s">
        <v>4</v>
      </c>
      <c r="C56" s="48">
        <v>32</v>
      </c>
      <c r="D56" s="43"/>
      <c r="E56" s="48">
        <f>Table31422[[#This Row],[PRICE]]*Table31422[[#This Row],[QTY ORDERED ]]</f>
        <v>0</v>
      </c>
      <c r="F56" s="517">
        <f>Table31422[[#This Row],[PRICE]]-G56</f>
        <v>25.6</v>
      </c>
      <c r="G56" s="403">
        <f>Table31422[[#This Row],[PRICE]]*0.2</f>
        <v>6.4</v>
      </c>
    </row>
    <row r="57" spans="1:7" ht="17.399999999999999">
      <c r="A57" s="50" t="s">
        <v>15</v>
      </c>
      <c r="B57" s="44" t="s">
        <v>4</v>
      </c>
      <c r="C57" s="48">
        <v>37.5</v>
      </c>
      <c r="D57" s="43"/>
      <c r="E57" s="48">
        <f>Table31422[[#This Row],[PRICE]]*Table31422[[#This Row],[QTY ORDERED ]]</f>
        <v>0</v>
      </c>
      <c r="F57" s="517">
        <f>Table31422[[#This Row],[PRICE]]-G57</f>
        <v>30</v>
      </c>
      <c r="G57" s="403">
        <f>Table31422[[#This Row],[PRICE]]*0.2</f>
        <v>7.5</v>
      </c>
    </row>
    <row r="58" spans="1:7" ht="17.399999999999999">
      <c r="A58" s="354" t="s">
        <v>1477</v>
      </c>
      <c r="B58" s="44" t="s">
        <v>4</v>
      </c>
      <c r="C58" s="353">
        <v>59</v>
      </c>
      <c r="D58" s="43"/>
      <c r="E58" s="48">
        <f>Table31422[[#This Row],[PRICE]]*Table31422[[#This Row],[QTY ORDERED ]]</f>
        <v>0</v>
      </c>
      <c r="F58" s="517">
        <f>Table31422[[#This Row],[PRICE]]-G58</f>
        <v>47.2</v>
      </c>
      <c r="G58" s="403">
        <f>Table31422[[#This Row],[PRICE]]*0.2</f>
        <v>11.8</v>
      </c>
    </row>
    <row r="59" spans="1:7" ht="17.399999999999999">
      <c r="A59" s="50" t="s">
        <v>13</v>
      </c>
      <c r="B59" s="44" t="s">
        <v>388</v>
      </c>
      <c r="C59" s="48">
        <v>25</v>
      </c>
      <c r="D59" s="43"/>
      <c r="E59" s="48">
        <f>Table31422[[#This Row],[PRICE]]*Table31422[[#This Row],[QTY ORDERED ]]</f>
        <v>0</v>
      </c>
      <c r="F59" s="517">
        <f>Table31422[[#This Row],[PRICE]]-G59</f>
        <v>20</v>
      </c>
      <c r="G59" s="403">
        <f>Table31422[[#This Row],[PRICE]]*0.2</f>
        <v>5</v>
      </c>
    </row>
    <row r="60" spans="1:7" ht="17.399999999999999">
      <c r="A60" s="50" t="s">
        <v>1238</v>
      </c>
      <c r="B60" s="44" t="s">
        <v>388</v>
      </c>
      <c r="C60" s="48">
        <v>31</v>
      </c>
      <c r="D60" s="43"/>
      <c r="E60" s="48">
        <f>Table31422[[#This Row],[PRICE]]*Table31422[[#This Row],[QTY ORDERED ]]</f>
        <v>0</v>
      </c>
      <c r="F60" s="517">
        <f>Table31422[[#This Row],[PRICE]]-G60</f>
        <v>24.8</v>
      </c>
      <c r="G60" s="403">
        <f>Table31422[[#This Row],[PRICE]]*0.2</f>
        <v>6.2</v>
      </c>
    </row>
    <row r="61" spans="1:7" ht="17.399999999999999">
      <c r="A61" s="120" t="s">
        <v>1254</v>
      </c>
      <c r="B61" s="44" t="s">
        <v>388</v>
      </c>
      <c r="C61" s="48">
        <v>45</v>
      </c>
      <c r="D61" s="43"/>
      <c r="E61" s="48">
        <f>Table31422[[#This Row],[PRICE]]*Table31422[[#This Row],[QTY ORDERED ]]</f>
        <v>0</v>
      </c>
      <c r="F61" s="517">
        <f>Table31422[[#This Row],[PRICE]]-G61</f>
        <v>36</v>
      </c>
      <c r="G61" s="403">
        <f>Table31422[[#This Row],[PRICE]]*0.2</f>
        <v>9</v>
      </c>
    </row>
    <row r="62" spans="1:7" ht="17.399999999999999">
      <c r="A62" s="50" t="s">
        <v>824</v>
      </c>
      <c r="B62" s="44" t="s">
        <v>4</v>
      </c>
      <c r="C62" s="48">
        <v>35.5</v>
      </c>
      <c r="D62" s="43"/>
      <c r="E62" s="48">
        <f>Table31422[[#This Row],[PRICE]]*Table31422[[#This Row],[QTY ORDERED ]]</f>
        <v>0</v>
      </c>
      <c r="F62" s="517">
        <f>Table31422[[#This Row],[PRICE]]-G62</f>
        <v>28.4</v>
      </c>
      <c r="G62" s="403">
        <f>Table31422[[#This Row],[PRICE]]*0.2</f>
        <v>7.1000000000000005</v>
      </c>
    </row>
    <row r="63" spans="1:7" ht="17.399999999999999">
      <c r="A63" s="50" t="s">
        <v>1522</v>
      </c>
      <c r="B63" s="44" t="s">
        <v>4</v>
      </c>
      <c r="C63" s="48">
        <v>35.5</v>
      </c>
      <c r="D63" s="43"/>
      <c r="E63" s="48">
        <f>Table31422[[#This Row],[PRICE]]*Table31422[[#This Row],[QTY ORDERED ]]</f>
        <v>0</v>
      </c>
      <c r="F63" s="517">
        <f>Table31422[[#This Row],[PRICE]]-G63</f>
        <v>28.4</v>
      </c>
      <c r="G63" s="403">
        <f>Table31422[[#This Row],[PRICE]]*0.2</f>
        <v>7.1000000000000005</v>
      </c>
    </row>
    <row r="64" spans="1:7" ht="17.399999999999999">
      <c r="A64" s="120" t="s">
        <v>1707</v>
      </c>
      <c r="B64" s="44" t="s">
        <v>98</v>
      </c>
      <c r="C64" s="353">
        <v>11.5</v>
      </c>
      <c r="D64" s="43"/>
      <c r="E64" s="48">
        <f>Table31422[[#This Row],[PRICE]]*Table31422[[#This Row],[QTY ORDERED ]]</f>
        <v>0</v>
      </c>
      <c r="F64" s="517">
        <f>Table31422[[#This Row],[PRICE]]-G64</f>
        <v>9.1999999999999993</v>
      </c>
      <c r="G64" s="403">
        <f>Table31422[[#This Row],[PRICE]]*0.2</f>
        <v>2.3000000000000003</v>
      </c>
    </row>
    <row r="65" spans="1:7" ht="17.399999999999999">
      <c r="A65" s="50" t="s">
        <v>1476</v>
      </c>
      <c r="B65" s="44" t="s">
        <v>98</v>
      </c>
      <c r="C65" s="353">
        <v>11.9</v>
      </c>
      <c r="D65" s="43"/>
      <c r="E65" s="48">
        <f>Table31422[[#This Row],[PRICE]]*Table31422[[#This Row],[QTY ORDERED ]]</f>
        <v>0</v>
      </c>
      <c r="F65" s="517">
        <f>Table31422[[#This Row],[PRICE]]-G65</f>
        <v>9.52</v>
      </c>
      <c r="G65" s="403">
        <f>Table31422[[#This Row],[PRICE]]*0.2</f>
        <v>2.3800000000000003</v>
      </c>
    </row>
    <row r="66" spans="1:7" ht="17.399999999999999">
      <c r="A66" s="43" t="s">
        <v>0</v>
      </c>
      <c r="B66" s="44" t="s">
        <v>103</v>
      </c>
      <c r="C66" s="48">
        <v>59</v>
      </c>
      <c r="D66" s="43"/>
      <c r="E66" s="48">
        <f>Table31422[[#This Row],[PRICE]]*Table31422[[#This Row],[QTY ORDERED ]]</f>
        <v>0</v>
      </c>
      <c r="F66" s="517">
        <f>Table31422[[#This Row],[PRICE]]-G66</f>
        <v>47.2</v>
      </c>
      <c r="G66" s="403">
        <f>Table31422[[#This Row],[PRICE]]*0.2</f>
        <v>11.8</v>
      </c>
    </row>
    <row r="67" spans="1:7" ht="17.399999999999999">
      <c r="A67" s="50" t="s">
        <v>104</v>
      </c>
      <c r="B67" s="44" t="s">
        <v>98</v>
      </c>
      <c r="C67" s="48">
        <v>14.4</v>
      </c>
      <c r="D67" s="43"/>
      <c r="E67" s="48">
        <f>Table31422[[#This Row],[PRICE]]*Table31422[[#This Row],[QTY ORDERED ]]</f>
        <v>0</v>
      </c>
      <c r="F67" s="517">
        <f>Table31422[[#This Row],[PRICE]]-G67</f>
        <v>11.52</v>
      </c>
      <c r="G67" s="403">
        <f>Table31422[[#This Row],[PRICE]]*0.2</f>
        <v>2.8800000000000003</v>
      </c>
    </row>
    <row r="68" spans="1:7" ht="17.399999999999999">
      <c r="A68" s="120" t="s">
        <v>1697</v>
      </c>
      <c r="B68" s="44" t="s">
        <v>19</v>
      </c>
      <c r="C68" s="48">
        <v>59</v>
      </c>
      <c r="D68" s="43"/>
      <c r="E68" s="48">
        <f>Table31422[[#This Row],[PRICE]]*Table31422[[#This Row],[QTY ORDERED ]]</f>
        <v>0</v>
      </c>
      <c r="F68" s="517">
        <f>Table31422[[#This Row],[PRICE]]-G68</f>
        <v>47.2</v>
      </c>
      <c r="G68" s="403">
        <f>Table31422[[#This Row],[PRICE]]*0.2</f>
        <v>11.8</v>
      </c>
    </row>
    <row r="69" spans="1:7" ht="17.399999999999999">
      <c r="A69" s="50" t="s">
        <v>1779</v>
      </c>
      <c r="B69" s="44" t="s">
        <v>388</v>
      </c>
      <c r="C69" s="48">
        <v>20</v>
      </c>
      <c r="D69" s="43"/>
      <c r="E69" s="48">
        <f>Table31422[[#This Row],[PRICE]]*Table31422[[#This Row],[QTY ORDERED ]]</f>
        <v>0</v>
      </c>
      <c r="F69" s="517">
        <f>Table31422[[#This Row],[PRICE]]-G69</f>
        <v>16</v>
      </c>
      <c r="G69" s="403">
        <f>Table31422[[#This Row],[PRICE]]*0.2</f>
        <v>4</v>
      </c>
    </row>
    <row r="70" spans="1:7" ht="17.399999999999999">
      <c r="A70" s="50" t="s">
        <v>14</v>
      </c>
      <c r="B70" s="44" t="s">
        <v>388</v>
      </c>
      <c r="C70" s="48">
        <v>25</v>
      </c>
      <c r="D70" s="43"/>
      <c r="E70" s="48">
        <f>Table31422[[#This Row],[PRICE]]*Table31422[[#This Row],[QTY ORDERED ]]</f>
        <v>0</v>
      </c>
      <c r="F70" s="517">
        <f>Table31422[[#This Row],[PRICE]]-G70</f>
        <v>20</v>
      </c>
      <c r="G70" s="403">
        <f>Table31422[[#This Row],[PRICE]]*0.2</f>
        <v>5</v>
      </c>
    </row>
    <row r="71" spans="1:7" ht="17.399999999999999">
      <c r="A71" s="50" t="s">
        <v>17</v>
      </c>
      <c r="B71" s="44" t="s">
        <v>4</v>
      </c>
      <c r="C71" s="48">
        <v>49</v>
      </c>
      <c r="D71" s="43"/>
      <c r="E71" s="48">
        <f>Table31422[[#This Row],[PRICE]]*Table31422[[#This Row],[QTY ORDERED ]]</f>
        <v>0</v>
      </c>
      <c r="F71" s="517">
        <f>Table31422[[#This Row],[PRICE]]-G71</f>
        <v>39.200000000000003</v>
      </c>
      <c r="G71" s="403">
        <f>Table31422[[#This Row],[PRICE]]*0.2</f>
        <v>9.8000000000000007</v>
      </c>
    </row>
    <row r="72" spans="1:7" ht="17.399999999999999">
      <c r="A72" s="50" t="s">
        <v>16</v>
      </c>
      <c r="B72" s="44" t="s">
        <v>4</v>
      </c>
      <c r="C72" s="48">
        <v>49</v>
      </c>
      <c r="D72" s="43"/>
      <c r="E72" s="48">
        <f>Table31422[[#This Row],[PRICE]]*Table31422[[#This Row],[QTY ORDERED ]]</f>
        <v>0</v>
      </c>
      <c r="F72" s="517">
        <f>Table31422[[#This Row],[PRICE]]-G72</f>
        <v>39.200000000000003</v>
      </c>
      <c r="G72" s="403">
        <f>Table31422[[#This Row],[PRICE]]*0.2</f>
        <v>9.8000000000000007</v>
      </c>
    </row>
    <row r="73" spans="1:7" ht="17.399999999999999">
      <c r="A73" s="50" t="s">
        <v>1240</v>
      </c>
      <c r="B73" s="44" t="s">
        <v>388</v>
      </c>
      <c r="C73" s="48">
        <v>32</v>
      </c>
      <c r="D73" s="43"/>
      <c r="E73" s="48">
        <f>Table31422[[#This Row],[PRICE]]*Table31422[[#This Row],[QTY ORDERED ]]</f>
        <v>0</v>
      </c>
      <c r="F73" s="517">
        <f>Table31422[[#This Row],[PRICE]]-G73</f>
        <v>25.6</v>
      </c>
      <c r="G73" s="403">
        <f>Table31422[[#This Row],[PRICE]]*0.2</f>
        <v>6.4</v>
      </c>
    </row>
    <row r="74" spans="1:7" ht="17.399999999999999">
      <c r="A74" s="354" t="s">
        <v>1489</v>
      </c>
      <c r="B74" s="44" t="s">
        <v>388</v>
      </c>
      <c r="C74" s="48">
        <v>39</v>
      </c>
      <c r="D74" s="43"/>
      <c r="E74" s="48">
        <f>Table31422[[#This Row],[PRICE]]*Table31422[[#This Row],[QTY ORDERED ]]</f>
        <v>0</v>
      </c>
      <c r="F74" s="517">
        <f>Table31422[[#This Row],[PRICE]]-G74</f>
        <v>31.2</v>
      </c>
      <c r="G74" s="403">
        <f>Table31422[[#This Row],[PRICE]]*0.2</f>
        <v>7.8000000000000007</v>
      </c>
    </row>
    <row r="75" spans="1:7" ht="34.799999999999997">
      <c r="A75" s="64" t="s">
        <v>414</v>
      </c>
      <c r="B75" s="73" t="s">
        <v>123</v>
      </c>
      <c r="C75" s="69" t="s">
        <v>124</v>
      </c>
      <c r="D75" s="173" t="s">
        <v>125</v>
      </c>
      <c r="E75" s="63"/>
      <c r="F75" s="518"/>
    </row>
    <row r="76" spans="1:7" ht="17.399999999999999">
      <c r="A76" s="64" t="s">
        <v>1596</v>
      </c>
      <c r="B76" s="73"/>
      <c r="C76" s="69"/>
      <c r="D76" s="173"/>
      <c r="E76" s="63"/>
      <c r="F76" s="43"/>
    </row>
    <row r="77" spans="1:7" ht="17.399999999999999">
      <c r="A77" s="56" t="s">
        <v>331</v>
      </c>
      <c r="B77" s="44" t="s">
        <v>4</v>
      </c>
      <c r="C77" s="45">
        <v>165</v>
      </c>
      <c r="D77" s="43"/>
      <c r="E77" s="45">
        <f>Table31422[[#This Row],[PRICE]]*Table31422[[#This Row],[QTY ORDERED ]]</f>
        <v>0</v>
      </c>
      <c r="F77" s="43"/>
    </row>
    <row r="78" spans="1:7" ht="17.399999999999999">
      <c r="A78" s="56" t="s">
        <v>1581</v>
      </c>
      <c r="B78" s="44" t="s">
        <v>4</v>
      </c>
      <c r="C78" s="45">
        <v>130</v>
      </c>
      <c r="D78" s="43"/>
      <c r="E78" s="45">
        <f>Table31422[[#This Row],[PRICE]]*Table31422[[#This Row],[QTY ORDERED ]]</f>
        <v>0</v>
      </c>
      <c r="F78" s="43"/>
    </row>
    <row r="79" spans="1:7" ht="17.399999999999999">
      <c r="A79" s="47" t="s">
        <v>332</v>
      </c>
      <c r="B79" s="44" t="s">
        <v>4</v>
      </c>
      <c r="C79" s="48">
        <v>199</v>
      </c>
      <c r="D79" s="43"/>
      <c r="E79" s="48"/>
      <c r="F79" s="43"/>
    </row>
    <row r="80" spans="1:7" ht="17.399999999999999">
      <c r="A80" s="43" t="s">
        <v>333</v>
      </c>
      <c r="B80" s="44" t="s">
        <v>4</v>
      </c>
      <c r="C80" s="48">
        <v>119</v>
      </c>
      <c r="D80" s="43"/>
      <c r="E80" s="48">
        <f>Table31422[[#This Row],[PRICE]]*Table31422[[#This Row],[QTY ORDERED ]]</f>
        <v>0</v>
      </c>
      <c r="F80" s="43"/>
    </row>
    <row r="81" spans="1:6" ht="17.399999999999999">
      <c r="A81" s="50" t="s">
        <v>440</v>
      </c>
      <c r="B81" s="44" t="s">
        <v>4</v>
      </c>
      <c r="C81" s="48">
        <v>147</v>
      </c>
      <c r="D81" s="43"/>
      <c r="E81" s="48">
        <f>Table31422[[#This Row],[PRICE]]*Table31422[[#This Row],[QTY ORDERED ]]</f>
        <v>0</v>
      </c>
      <c r="F81" s="43"/>
    </row>
    <row r="82" spans="1:6" ht="17.399999999999999">
      <c r="A82" s="43" t="s">
        <v>672</v>
      </c>
      <c r="B82" s="44" t="s">
        <v>4</v>
      </c>
      <c r="C82" s="48">
        <v>139.5</v>
      </c>
      <c r="D82" s="43"/>
      <c r="E82" s="48">
        <f>Table31422[[#This Row],[PRICE]]*Table31422[[#This Row],[QTY ORDERED ]]</f>
        <v>0</v>
      </c>
      <c r="F82" s="43"/>
    </row>
    <row r="83" spans="1:6" ht="17.399999999999999">
      <c r="A83" s="43" t="s">
        <v>827</v>
      </c>
      <c r="B83" s="44" t="s">
        <v>388</v>
      </c>
      <c r="C83" s="48">
        <v>85</v>
      </c>
      <c r="D83" s="43"/>
      <c r="E83" s="48">
        <f>Table31422[[#This Row],[PRICE]]*Table31422[[#This Row],[QTY ORDERED ]]</f>
        <v>0</v>
      </c>
      <c r="F83" s="43"/>
    </row>
    <row r="84" spans="1:6" ht="17.399999999999999">
      <c r="A84" s="156" t="s">
        <v>1582</v>
      </c>
      <c r="B84" s="44" t="s">
        <v>388</v>
      </c>
      <c r="C84" s="48">
        <v>16</v>
      </c>
      <c r="D84" s="43"/>
      <c r="E84" s="48">
        <f>Table31422[[#This Row],[PRICE]]*Table31422[[#This Row],[QTY ORDERED ]]</f>
        <v>0</v>
      </c>
      <c r="F84" s="43"/>
    </row>
    <row r="85" spans="1:6" ht="17.399999999999999">
      <c r="A85" s="43" t="s">
        <v>334</v>
      </c>
      <c r="B85" s="44" t="s">
        <v>388</v>
      </c>
      <c r="C85" s="48">
        <v>39.5</v>
      </c>
      <c r="D85" s="43"/>
      <c r="E85" s="48">
        <f>Table31422[[#This Row],[PRICE]]*Table31422[[#This Row],[QTY ORDERED ]]</f>
        <v>0</v>
      </c>
      <c r="F85" s="43"/>
    </row>
    <row r="86" spans="1:6" ht="17.399999999999999">
      <c r="A86" s="47" t="s">
        <v>669</v>
      </c>
      <c r="B86" s="44" t="s">
        <v>4</v>
      </c>
      <c r="C86" s="48">
        <v>135</v>
      </c>
      <c r="D86" s="43"/>
      <c r="E86" s="48"/>
      <c r="F86" s="43"/>
    </row>
    <row r="87" spans="1:6" ht="17.399999999999999">
      <c r="A87" s="43" t="s">
        <v>1222</v>
      </c>
      <c r="B87" s="44" t="s">
        <v>4</v>
      </c>
      <c r="C87" s="48">
        <v>147</v>
      </c>
      <c r="D87" s="43"/>
      <c r="E87" s="48">
        <f>Table31422[[#This Row],[PRICE]]*Table31422[[#This Row],[QTY ORDERED ]]</f>
        <v>0</v>
      </c>
      <c r="F87" s="43"/>
    </row>
    <row r="88" spans="1:6" ht="17.399999999999999">
      <c r="A88" s="43" t="s">
        <v>335</v>
      </c>
      <c r="B88" s="44" t="s">
        <v>4</v>
      </c>
      <c r="C88" s="48">
        <v>130</v>
      </c>
      <c r="D88" s="43"/>
      <c r="E88" s="48">
        <f>Table31422[[#This Row],[PRICE]]*Table31422[[#This Row],[QTY ORDERED ]]</f>
        <v>0</v>
      </c>
      <c r="F88" s="43"/>
    </row>
    <row r="89" spans="1:6" ht="17.399999999999999">
      <c r="A89" s="355" t="s">
        <v>1480</v>
      </c>
      <c r="B89" s="44" t="s">
        <v>4</v>
      </c>
      <c r="C89" s="48">
        <v>167</v>
      </c>
      <c r="D89" s="43"/>
      <c r="E89" s="48">
        <f>Table31422[[#This Row],[PRICE]]*Table31422[[#This Row],[QTY ORDERED ]]</f>
        <v>0</v>
      </c>
      <c r="F89" s="43"/>
    </row>
    <row r="90" spans="1:6" ht="17.399999999999999">
      <c r="A90" s="355" t="s">
        <v>1481</v>
      </c>
      <c r="B90" s="44" t="s">
        <v>388</v>
      </c>
      <c r="C90" s="48">
        <v>39.5</v>
      </c>
      <c r="D90" s="43"/>
      <c r="E90" s="48">
        <f>Table31422[[#This Row],[PRICE]]*Table31422[[#This Row],[QTY ORDERED ]]</f>
        <v>0</v>
      </c>
      <c r="F90" s="43"/>
    </row>
    <row r="91" spans="1:6" ht="17.399999999999999">
      <c r="A91" s="50" t="s">
        <v>409</v>
      </c>
      <c r="B91" s="44" t="s">
        <v>4</v>
      </c>
      <c r="C91" s="48">
        <v>115</v>
      </c>
      <c r="D91" s="43"/>
      <c r="E91" s="48">
        <f>Table31422[[#This Row],[PRICE]]*Table31422[[#This Row],[QTY ORDERED ]]</f>
        <v>0</v>
      </c>
      <c r="F91" s="43"/>
    </row>
    <row r="92" spans="1:6" ht="17.399999999999999">
      <c r="A92" s="50" t="s">
        <v>439</v>
      </c>
      <c r="B92" s="44" t="s">
        <v>4</v>
      </c>
      <c r="C92" s="48">
        <v>121</v>
      </c>
      <c r="D92" s="43"/>
      <c r="E92" s="48">
        <f>Table31422[[#This Row],[PRICE]]*Table31422[[#This Row],[QTY ORDERED ]]</f>
        <v>0</v>
      </c>
      <c r="F92" s="43"/>
    </row>
    <row r="93" spans="1:6" ht="17.399999999999999">
      <c r="A93" s="50" t="s">
        <v>396</v>
      </c>
      <c r="B93" s="44" t="s">
        <v>4</v>
      </c>
      <c r="C93" s="48">
        <v>139</v>
      </c>
      <c r="D93" s="43"/>
      <c r="E93" s="48">
        <f>Table31422[[#This Row],[PRICE]]*Table31422[[#This Row],[QTY ORDERED ]]</f>
        <v>0</v>
      </c>
      <c r="F93" s="43"/>
    </row>
    <row r="94" spans="1:6" ht="17.399999999999999">
      <c r="A94" s="47" t="s">
        <v>670</v>
      </c>
      <c r="B94" s="44" t="s">
        <v>388</v>
      </c>
      <c r="C94" s="167">
        <v>47</v>
      </c>
      <c r="D94" s="43"/>
      <c r="E94" s="48"/>
      <c r="F94" s="43"/>
    </row>
    <row r="95" spans="1:6" ht="17.399999999999999">
      <c r="A95" s="47" t="s">
        <v>826</v>
      </c>
      <c r="B95" s="44" t="s">
        <v>388</v>
      </c>
      <c r="C95" s="167">
        <v>39</v>
      </c>
      <c r="D95" s="43"/>
      <c r="E95" s="48"/>
      <c r="F95" s="43"/>
    </row>
    <row r="96" spans="1:6" ht="17.399999999999999">
      <c r="A96" s="120" t="s">
        <v>1597</v>
      </c>
      <c r="B96" s="44" t="s">
        <v>388</v>
      </c>
      <c r="C96" s="167">
        <v>35.5</v>
      </c>
      <c r="D96" s="43"/>
      <c r="E96" s="48">
        <f>Table31422[[#This Row],[PRICE]]*Table31422[[#This Row],[QTY ORDERED ]]</f>
        <v>0</v>
      </c>
      <c r="F96" s="43"/>
    </row>
    <row r="97" spans="1:6" ht="17.399999999999999">
      <c r="A97" s="50" t="s">
        <v>438</v>
      </c>
      <c r="B97" s="44" t="s">
        <v>4</v>
      </c>
      <c r="C97" s="48">
        <v>95</v>
      </c>
      <c r="D97" s="43"/>
      <c r="E97" s="48">
        <f>Table31422[[#This Row],[PRICE]]*Table31422[[#This Row],[QTY ORDERED ]]</f>
        <v>0</v>
      </c>
      <c r="F97" s="43"/>
    </row>
    <row r="98" spans="1:6" ht="17.399999999999999">
      <c r="A98" s="43" t="s">
        <v>437</v>
      </c>
      <c r="B98" s="44" t="s">
        <v>4</v>
      </c>
      <c r="C98" s="48">
        <v>112</v>
      </c>
      <c r="D98" s="43"/>
      <c r="E98" s="48">
        <f>Table31422[[#This Row],[PRICE]]*Table31422[[#This Row],[QTY ORDERED ]]</f>
        <v>0</v>
      </c>
      <c r="F98" s="43"/>
    </row>
    <row r="99" spans="1:6" ht="17.399999999999999">
      <c r="A99" s="50" t="s">
        <v>436</v>
      </c>
      <c r="B99" s="44" t="s">
        <v>388</v>
      </c>
      <c r="C99" s="48">
        <v>32.32</v>
      </c>
      <c r="D99" s="43"/>
      <c r="E99" s="48">
        <f>Table31422[[#This Row],[PRICE]]*Table31422[[#This Row],[QTY ORDERED ]]</f>
        <v>0</v>
      </c>
      <c r="F99" s="43"/>
    </row>
    <row r="100" spans="1:6" ht="17.399999999999999">
      <c r="A100" s="50" t="s">
        <v>1656</v>
      </c>
      <c r="B100" s="44" t="s">
        <v>388</v>
      </c>
      <c r="C100" s="48">
        <v>19</v>
      </c>
      <c r="D100" s="43"/>
      <c r="E100" s="48">
        <f>Table31422[[#This Row],[PRICE]]*Table31422[[#This Row],[QTY ORDERED ]]</f>
        <v>0</v>
      </c>
      <c r="F100" s="43"/>
    </row>
    <row r="101" spans="1:6" ht="17.399999999999999">
      <c r="A101" s="43" t="s">
        <v>1451</v>
      </c>
      <c r="B101" s="44" t="s">
        <v>4</v>
      </c>
      <c r="C101" s="48">
        <v>165</v>
      </c>
      <c r="D101" s="43"/>
      <c r="E101" s="48">
        <f>Table31422[[#This Row],[PRICE]]*Table31422[[#This Row],[QTY ORDERED ]]</f>
        <v>0</v>
      </c>
      <c r="F101" s="43"/>
    </row>
    <row r="102" spans="1:6" ht="17.399999999999999">
      <c r="A102" s="43" t="s">
        <v>925</v>
      </c>
      <c r="B102" s="44" t="s">
        <v>4</v>
      </c>
      <c r="C102" s="48">
        <v>114</v>
      </c>
      <c r="D102" s="43"/>
      <c r="E102" s="48">
        <f>Table31422[[#This Row],[PRICE]]*Table31422[[#This Row],[QTY ORDERED ]]</f>
        <v>0</v>
      </c>
      <c r="F102" s="43"/>
    </row>
    <row r="103" spans="1:6" ht="17.399999999999999">
      <c r="A103" s="47" t="s">
        <v>668</v>
      </c>
      <c r="B103" s="44" t="s">
        <v>4</v>
      </c>
      <c r="C103" s="48">
        <v>115</v>
      </c>
      <c r="D103" s="43"/>
      <c r="E103" s="48"/>
      <c r="F103" s="43"/>
    </row>
    <row r="104" spans="1:6" ht="17.399999999999999">
      <c r="A104" s="43" t="s">
        <v>337</v>
      </c>
      <c r="B104" s="44" t="s">
        <v>4</v>
      </c>
      <c r="C104" s="48">
        <v>115</v>
      </c>
      <c r="D104" s="43"/>
      <c r="E104" s="48">
        <f>Table31422[[#This Row],[PRICE]]*Table31422[[#This Row],[QTY ORDERED ]]</f>
        <v>0</v>
      </c>
      <c r="F104" s="43"/>
    </row>
    <row r="105" spans="1:6" ht="17.399999999999999">
      <c r="A105" s="43" t="s">
        <v>435</v>
      </c>
      <c r="B105" s="44" t="s">
        <v>4</v>
      </c>
      <c r="C105" s="48">
        <v>99</v>
      </c>
      <c r="D105" s="43"/>
      <c r="E105" s="48">
        <f>Table31422[[#This Row],[PRICE]]*Table31422[[#This Row],[QTY ORDERED ]]</f>
        <v>0</v>
      </c>
      <c r="F105" s="43"/>
    </row>
    <row r="106" spans="1:6" ht="17.399999999999999">
      <c r="A106" s="43" t="s">
        <v>434</v>
      </c>
      <c r="B106" s="44" t="s">
        <v>388</v>
      </c>
      <c r="C106" s="48">
        <v>89</v>
      </c>
      <c r="D106" s="43"/>
      <c r="E106" s="48">
        <f>Table31422[[#This Row],[PRICE]]*Table31422[[#This Row],[QTY ORDERED ]]</f>
        <v>0</v>
      </c>
      <c r="F106" s="43"/>
    </row>
    <row r="107" spans="1:6" ht="17.399999999999999">
      <c r="A107" s="47" t="s">
        <v>924</v>
      </c>
      <c r="B107" s="44" t="s">
        <v>388</v>
      </c>
      <c r="C107" s="48">
        <v>35</v>
      </c>
      <c r="D107" s="43"/>
      <c r="E107" s="48"/>
      <c r="F107" s="43"/>
    </row>
    <row r="108" spans="1:6" ht="17.399999999999999">
      <c r="A108" s="43" t="s">
        <v>432</v>
      </c>
      <c r="B108" s="44" t="s">
        <v>4</v>
      </c>
      <c r="C108" s="48">
        <v>129</v>
      </c>
      <c r="D108" s="43"/>
      <c r="E108" s="48">
        <f>Table31422[[#This Row],[PRICE]]*Table31422[[#This Row],[QTY ORDERED ]]</f>
        <v>0</v>
      </c>
      <c r="F108" s="43"/>
    </row>
    <row r="109" spans="1:6" ht="17.399999999999999">
      <c r="A109" s="50" t="s">
        <v>671</v>
      </c>
      <c r="B109" s="44" t="s">
        <v>388</v>
      </c>
      <c r="C109" s="48">
        <v>15.5</v>
      </c>
      <c r="D109" s="43"/>
      <c r="E109" s="48">
        <f>Table31422[[#This Row],[PRICE]]*Table31422[[#This Row],[QTY ORDERED ]]</f>
        <v>0</v>
      </c>
      <c r="F109" s="43"/>
    </row>
    <row r="110" spans="1:6" ht="17.399999999999999">
      <c r="A110" s="50" t="s">
        <v>433</v>
      </c>
      <c r="B110" s="44" t="s">
        <v>388</v>
      </c>
      <c r="C110" s="48">
        <v>29</v>
      </c>
      <c r="D110" s="43"/>
      <c r="E110" s="48">
        <f>Table31422[[#This Row],[PRICE]]*Table31422[[#This Row],[QTY ORDERED ]]</f>
        <v>0</v>
      </c>
      <c r="F110" s="43"/>
    </row>
    <row r="111" spans="1:6" ht="17.399999999999999">
      <c r="A111" s="43" t="s">
        <v>825</v>
      </c>
      <c r="B111" s="44" t="s">
        <v>4</v>
      </c>
      <c r="C111" s="48">
        <v>190</v>
      </c>
      <c r="D111" s="43"/>
      <c r="E111" s="48">
        <f>Table31422[[#This Row],[PRICE]]*Table31422[[#This Row],[QTY ORDERED ]]</f>
        <v>0</v>
      </c>
      <c r="F111" s="43"/>
    </row>
    <row r="112" spans="1:6" ht="17.399999999999999">
      <c r="A112" s="43" t="s">
        <v>330</v>
      </c>
      <c r="B112" s="44" t="s">
        <v>4</v>
      </c>
      <c r="C112" s="48">
        <v>119</v>
      </c>
      <c r="D112" s="43"/>
      <c r="E112" s="48">
        <f>Table31422[[#This Row],[PRICE]]*Table31422[[#This Row],[QTY ORDERED ]]</f>
        <v>0</v>
      </c>
      <c r="F112" s="43"/>
    </row>
    <row r="113" spans="1:6" ht="17.399999999999999">
      <c r="A113" s="43" t="s">
        <v>441</v>
      </c>
      <c r="B113" s="44" t="s">
        <v>4</v>
      </c>
      <c r="C113" s="48">
        <v>345</v>
      </c>
      <c r="D113" s="43"/>
      <c r="E113" s="48">
        <f>Table31422[[#This Row],[PRICE]]*Table31422[[#This Row],[QTY ORDERED ]]</f>
        <v>0</v>
      </c>
      <c r="F113" s="43"/>
    </row>
    <row r="114" spans="1:6" ht="17.399999999999999">
      <c r="A114" s="50" t="s">
        <v>442</v>
      </c>
      <c r="B114" s="44" t="s">
        <v>388</v>
      </c>
      <c r="C114" s="48">
        <v>45</v>
      </c>
      <c r="D114" s="43"/>
      <c r="E114" s="48">
        <f>Table31422[[#This Row],[PRICE]]*Table31422[[#This Row],[QTY ORDERED ]]</f>
        <v>0</v>
      </c>
      <c r="F114" s="43"/>
    </row>
    <row r="115" spans="1:6" ht="17.399999999999999">
      <c r="A115" s="50" t="s">
        <v>667</v>
      </c>
      <c r="B115" s="44" t="s">
        <v>388</v>
      </c>
      <c r="C115" s="48">
        <v>60</v>
      </c>
      <c r="D115" s="43"/>
      <c r="E115" s="48">
        <f>Table31422[[#This Row],[PRICE]]*Table31422[[#This Row],[QTY ORDERED ]]</f>
        <v>0</v>
      </c>
      <c r="F115" s="43"/>
    </row>
    <row r="116" spans="1:6" ht="17.399999999999999">
      <c r="A116" s="47" t="s">
        <v>617</v>
      </c>
      <c r="B116" s="44" t="s">
        <v>388</v>
      </c>
      <c r="C116" s="48">
        <v>59</v>
      </c>
      <c r="D116" s="43"/>
      <c r="E116" s="48"/>
      <c r="F116" s="43"/>
    </row>
    <row r="117" spans="1:6" ht="17.399999999999999">
      <c r="A117" s="43" t="s">
        <v>341</v>
      </c>
      <c r="B117" s="44" t="s">
        <v>4</v>
      </c>
      <c r="C117" s="48">
        <v>205</v>
      </c>
      <c r="D117" s="43"/>
      <c r="E117" s="48">
        <f>Table31422[[#This Row],[PRICE]]*Table31422[[#This Row],[QTY ORDERED ]]</f>
        <v>0</v>
      </c>
      <c r="F117" s="43"/>
    </row>
    <row r="118" spans="1:6" ht="17.399999999999999">
      <c r="A118" s="50" t="s">
        <v>342</v>
      </c>
      <c r="B118" s="44" t="s">
        <v>388</v>
      </c>
      <c r="C118" s="48">
        <v>19</v>
      </c>
      <c r="D118" s="43"/>
      <c r="E118" s="48">
        <f>Table31422[[#This Row],[PRICE]]*Table31422[[#This Row],[QTY ORDERED ]]</f>
        <v>0</v>
      </c>
      <c r="F118" s="43"/>
    </row>
    <row r="119" spans="1:6" ht="17.399999999999999">
      <c r="A119" s="47" t="s">
        <v>1239</v>
      </c>
      <c r="B119" s="44" t="s">
        <v>4</v>
      </c>
      <c r="C119" s="48">
        <f>85*2</f>
        <v>170</v>
      </c>
      <c r="D119" s="43"/>
      <c r="E119" s="48"/>
      <c r="F119" s="43"/>
    </row>
    <row r="120" spans="1:6" ht="17.399999999999999">
      <c r="A120" s="47" t="s">
        <v>583</v>
      </c>
      <c r="B120" s="44" t="s">
        <v>388</v>
      </c>
      <c r="C120" s="48">
        <v>25</v>
      </c>
      <c r="D120" s="43"/>
      <c r="E120" s="48"/>
      <c r="F120" s="43"/>
    </row>
    <row r="121" spans="1:6" ht="17.399999999999999">
      <c r="A121" s="43" t="s">
        <v>612</v>
      </c>
      <c r="B121" s="44" t="s">
        <v>4</v>
      </c>
      <c r="C121" s="48">
        <v>230</v>
      </c>
      <c r="D121" s="43"/>
      <c r="E121" s="48">
        <f>Table31422[[#This Row],[PRICE]]*Table31422[[#This Row],[QTY ORDERED ]]</f>
        <v>0</v>
      </c>
      <c r="F121" s="43"/>
    </row>
    <row r="122" spans="1:6" ht="17.399999999999999">
      <c r="A122" s="47" t="s">
        <v>1600</v>
      </c>
      <c r="B122" s="44" t="s">
        <v>4</v>
      </c>
      <c r="C122" s="48">
        <v>198.6</v>
      </c>
      <c r="D122" s="43"/>
      <c r="E122" s="48"/>
      <c r="F122" s="43"/>
    </row>
    <row r="123" spans="1:6" ht="17.399999999999999">
      <c r="A123" s="64" t="s">
        <v>1598</v>
      </c>
      <c r="B123" s="73"/>
      <c r="C123" s="69"/>
      <c r="D123" s="173"/>
      <c r="E123" s="63"/>
      <c r="F123" s="43"/>
    </row>
    <row r="124" spans="1:6" ht="17.399999999999999">
      <c r="A124" s="43" t="s">
        <v>674</v>
      </c>
      <c r="B124" s="44" t="s">
        <v>388</v>
      </c>
      <c r="C124" s="48">
        <v>27</v>
      </c>
      <c r="D124" s="43"/>
      <c r="E124" s="48">
        <f>Table31422[[#This Row],[PRICE]]*Table31422[[#This Row],[QTY ORDERED ]]</f>
        <v>0</v>
      </c>
      <c r="F124" s="43"/>
    </row>
    <row r="125" spans="1:6" ht="17.399999999999999">
      <c r="A125" s="120" t="s">
        <v>1482</v>
      </c>
      <c r="B125" s="44" t="s">
        <v>1483</v>
      </c>
      <c r="C125" s="48">
        <v>28.5</v>
      </c>
      <c r="D125" s="43"/>
      <c r="E125" s="48">
        <f>Table31422[[#This Row],[PRICE]]*Table31422[[#This Row],[QTY ORDERED ]]</f>
        <v>0</v>
      </c>
      <c r="F125" s="43"/>
    </row>
    <row r="126" spans="1:6" ht="17.399999999999999">
      <c r="A126" s="43" t="s">
        <v>1450</v>
      </c>
      <c r="B126" s="44" t="s">
        <v>4</v>
      </c>
      <c r="C126" s="48">
        <v>151.12</v>
      </c>
      <c r="D126" s="43"/>
      <c r="E126" s="48">
        <f>Table31422[[#This Row],[PRICE]]*Table31422[[#This Row],[QTY ORDERED ]]</f>
        <v>0</v>
      </c>
      <c r="F126" s="43"/>
    </row>
    <row r="127" spans="1:6" ht="17.399999999999999">
      <c r="A127" s="50" t="s">
        <v>336</v>
      </c>
      <c r="B127" s="44" t="s">
        <v>4</v>
      </c>
      <c r="C127" s="48">
        <v>138</v>
      </c>
      <c r="D127" s="43"/>
      <c r="E127" s="48">
        <f>Table31422[[#This Row],[PRICE]]*Table31422[[#This Row],[QTY ORDERED ]]</f>
        <v>0</v>
      </c>
      <c r="F127" s="43"/>
    </row>
    <row r="128" spans="1:6" ht="17.399999999999999">
      <c r="A128" s="47" t="s">
        <v>1221</v>
      </c>
      <c r="B128" s="44" t="s">
        <v>388</v>
      </c>
      <c r="C128" s="48">
        <v>22</v>
      </c>
      <c r="D128" s="43"/>
      <c r="E128" s="48"/>
      <c r="F128" s="43"/>
    </row>
    <row r="129" spans="1:7" ht="17.399999999999999">
      <c r="A129" s="50" t="s">
        <v>338</v>
      </c>
      <c r="B129" s="44" t="s">
        <v>388</v>
      </c>
      <c r="C129" s="48">
        <v>39</v>
      </c>
      <c r="D129" s="43"/>
      <c r="E129" s="48">
        <f>Table31422[[#This Row],[PRICE]]*Table31422[[#This Row],[QTY ORDERED ]]</f>
        <v>0</v>
      </c>
      <c r="F129" s="43"/>
    </row>
    <row r="130" spans="1:7" ht="17.399999999999999">
      <c r="A130" s="43" t="s">
        <v>351</v>
      </c>
      <c r="B130" s="44" t="s">
        <v>388</v>
      </c>
      <c r="C130" s="48">
        <v>45</v>
      </c>
      <c r="D130" s="43"/>
      <c r="E130" s="48">
        <f>Table31422[[#This Row],[PRICE]]*Table31422[[#This Row],[QTY ORDERED ]]</f>
        <v>0</v>
      </c>
      <c r="F130" s="43"/>
    </row>
    <row r="131" spans="1:7" ht="17.399999999999999">
      <c r="A131" s="43" t="s">
        <v>339</v>
      </c>
      <c r="B131" s="44" t="s">
        <v>4</v>
      </c>
      <c r="C131" s="48">
        <v>139.5</v>
      </c>
      <c r="D131" s="43"/>
      <c r="E131" s="48">
        <f>Table31422[[#This Row],[PRICE]]*Table31422[[#This Row],[QTY ORDERED ]]</f>
        <v>0</v>
      </c>
      <c r="F131" s="43"/>
    </row>
    <row r="132" spans="1:7" ht="17.399999999999999">
      <c r="A132" s="43" t="s">
        <v>340</v>
      </c>
      <c r="B132" s="44" t="s">
        <v>388</v>
      </c>
      <c r="C132" s="48">
        <v>39.5</v>
      </c>
      <c r="D132" s="43"/>
      <c r="E132" s="48">
        <f>Table31422[[#This Row],[PRICE]]*Table31422[[#This Row],[QTY ORDERED ]]</f>
        <v>0</v>
      </c>
      <c r="F132" s="43"/>
    </row>
    <row r="133" spans="1:7" ht="17.399999999999999">
      <c r="A133" s="43" t="s">
        <v>1599</v>
      </c>
      <c r="B133" s="44" t="s">
        <v>4</v>
      </c>
      <c r="C133" s="48">
        <v>151</v>
      </c>
      <c r="D133" s="43"/>
      <c r="E133" s="48">
        <f>Table31422[[#This Row],[PRICE]]*Table31422[[#This Row],[QTY ORDERED ]]</f>
        <v>0</v>
      </c>
      <c r="F133" s="43"/>
    </row>
    <row r="134" spans="1:7" ht="17.399999999999999">
      <c r="A134" s="43" t="s">
        <v>1449</v>
      </c>
      <c r="B134" s="44" t="s">
        <v>4</v>
      </c>
      <c r="C134" s="48">
        <v>198</v>
      </c>
      <c r="D134" s="43"/>
      <c r="E134" s="48">
        <f>Table31422[[#This Row],[PRICE]]*Table31422[[#This Row],[QTY ORDERED ]]</f>
        <v>0</v>
      </c>
      <c r="F134" s="43"/>
    </row>
    <row r="135" spans="1:7" ht="17.399999999999999">
      <c r="A135" s="43" t="s">
        <v>678</v>
      </c>
      <c r="B135" s="44" t="s">
        <v>4</v>
      </c>
      <c r="C135" s="48">
        <v>215</v>
      </c>
      <c r="D135" s="43"/>
      <c r="E135" s="48">
        <f>Table31422[[#This Row],[PRICE]]*Table31422[[#This Row],[QTY ORDERED ]]</f>
        <v>0</v>
      </c>
      <c r="F135" s="518"/>
    </row>
    <row r="136" spans="1:7" ht="17.399999999999999">
      <c r="A136" s="366" t="s">
        <v>1792</v>
      </c>
      <c r="B136" s="44" t="s">
        <v>4</v>
      </c>
      <c r="C136" s="48">
        <v>55</v>
      </c>
      <c r="D136" s="43"/>
      <c r="E136" s="48">
        <f>Table31422[[#This Row],[PRICE]]*Table31422[[#This Row],[QTY ORDERED ]]</f>
        <v>0</v>
      </c>
      <c r="F136" s="518" t="s">
        <v>1793</v>
      </c>
    </row>
    <row r="137" spans="1:7" ht="17.399999999999999">
      <c r="A137" s="43" t="s">
        <v>343</v>
      </c>
      <c r="B137" s="44" t="s">
        <v>388</v>
      </c>
      <c r="C137" s="45">
        <v>39.5</v>
      </c>
      <c r="D137" s="43"/>
      <c r="E137" s="48">
        <f>Table31422[[#This Row],[PRICE]]*Table31422[[#This Row],[QTY ORDERED ]]</f>
        <v>0</v>
      </c>
      <c r="F137" s="518"/>
    </row>
    <row r="138" spans="1:7" ht="17.399999999999999">
      <c r="A138" s="51" t="s">
        <v>428</v>
      </c>
      <c r="B138" s="73"/>
      <c r="C138" s="69"/>
      <c r="D138" s="173"/>
      <c r="E138" s="63"/>
      <c r="F138" s="43"/>
    </row>
    <row r="139" spans="1:7" ht="17.399999999999999">
      <c r="A139" s="43" t="s">
        <v>137</v>
      </c>
      <c r="B139" s="44" t="s">
        <v>7</v>
      </c>
      <c r="C139" s="45">
        <v>120</v>
      </c>
      <c r="D139" s="43"/>
      <c r="E139" s="45">
        <f>Table31422[[#This Row],[PRICE]]*Table31422[[#This Row],[QTY ORDERED ]]</f>
        <v>0</v>
      </c>
      <c r="F139" s="43"/>
    </row>
    <row r="140" spans="1:7" ht="17.399999999999999">
      <c r="A140" s="43" t="s">
        <v>136</v>
      </c>
      <c r="B140" s="44" t="s">
        <v>7</v>
      </c>
      <c r="C140" s="45">
        <v>195</v>
      </c>
      <c r="D140" s="43"/>
      <c r="E140" s="45">
        <f>Table31422[[#This Row],[PRICE]]*Table31422[[#This Row],[QTY ORDERED ]]</f>
        <v>0</v>
      </c>
      <c r="F140" s="43"/>
    </row>
    <row r="141" spans="1:7" ht="17.399999999999999">
      <c r="A141" s="43" t="s">
        <v>135</v>
      </c>
      <c r="B141" s="44" t="s">
        <v>7</v>
      </c>
      <c r="C141" s="45">
        <v>245</v>
      </c>
      <c r="D141" s="43"/>
      <c r="E141" s="45">
        <f>Table31422[[#This Row],[PRICE]]*Table31422[[#This Row],[QTY ORDERED ]]</f>
        <v>0</v>
      </c>
      <c r="F141" s="43"/>
    </row>
    <row r="142" spans="1:7" ht="17.399999999999999">
      <c r="A142" s="57" t="s">
        <v>353</v>
      </c>
      <c r="B142" s="65" t="s">
        <v>7</v>
      </c>
      <c r="C142" s="66">
        <v>350</v>
      </c>
      <c r="D142" s="43"/>
      <c r="E142" s="66">
        <f>Table31422[[#This Row],[PRICE]]*Table31422[[#This Row],[QTY ORDERED ]]</f>
        <v>0</v>
      </c>
      <c r="F142" s="43"/>
    </row>
    <row r="143" spans="1:7" ht="17.399999999999999">
      <c r="A143" s="51" t="s">
        <v>79</v>
      </c>
      <c r="B143" s="82"/>
      <c r="C143" s="63"/>
      <c r="D143" s="75"/>
      <c r="E143" s="63"/>
      <c r="F143" s="246"/>
      <c r="G143" s="404"/>
    </row>
    <row r="144" spans="1:7" ht="17.399999999999999">
      <c r="A144" s="235" t="s">
        <v>1780</v>
      </c>
      <c r="B144" s="105" t="s">
        <v>1241</v>
      </c>
      <c r="C144" s="68">
        <v>12</v>
      </c>
      <c r="D144" s="67"/>
      <c r="E144" s="48"/>
      <c r="F144" s="50"/>
    </row>
    <row r="145" spans="1:7" ht="17.399999999999999">
      <c r="A145" s="235" t="s">
        <v>1781</v>
      </c>
      <c r="B145" s="105" t="s">
        <v>679</v>
      </c>
      <c r="C145" s="68">
        <v>13.5</v>
      </c>
      <c r="D145" s="67"/>
      <c r="E145" s="48"/>
      <c r="F145" s="519"/>
      <c r="G145" s="405"/>
    </row>
    <row r="146" spans="1:7" ht="17.399999999999999">
      <c r="A146" s="235" t="s">
        <v>1782</v>
      </c>
      <c r="B146" s="105" t="s">
        <v>679</v>
      </c>
      <c r="C146" s="68">
        <v>13.5</v>
      </c>
      <c r="D146" s="67"/>
      <c r="E146" s="48"/>
      <c r="F146" s="519"/>
      <c r="G146" s="405"/>
    </row>
    <row r="147" spans="1:7" ht="17.399999999999999">
      <c r="A147" s="388" t="s">
        <v>1583</v>
      </c>
      <c r="B147" s="105" t="s">
        <v>679</v>
      </c>
      <c r="C147" s="68">
        <v>13.5</v>
      </c>
      <c r="D147" s="67"/>
      <c r="E147" s="48">
        <f>Table31422[[#This Row],[PRICE]]*Table31422[[#This Row],[QTY ORDERED ]]</f>
        <v>0</v>
      </c>
      <c r="F147" s="519"/>
    </row>
    <row r="148" spans="1:7" ht="17.399999999999999">
      <c r="A148" s="388" t="s">
        <v>1788</v>
      </c>
      <c r="B148" s="105" t="s">
        <v>679</v>
      </c>
      <c r="C148" s="68">
        <v>13.5</v>
      </c>
      <c r="D148" s="67"/>
      <c r="E148" s="48">
        <f>Table31422[[#This Row],[PRICE]]*Table31422[[#This Row],[QTY ORDERED ]]</f>
        <v>0</v>
      </c>
      <c r="F148" s="519"/>
    </row>
    <row r="149" spans="1:7" ht="17.399999999999999">
      <c r="A149" s="235" t="s">
        <v>1789</v>
      </c>
      <c r="B149" s="105" t="s">
        <v>679</v>
      </c>
      <c r="C149" s="68">
        <v>13.5</v>
      </c>
      <c r="D149" s="67"/>
      <c r="E149" s="48"/>
      <c r="F149" s="519"/>
    </row>
    <row r="150" spans="1:7" ht="17.399999999999999">
      <c r="A150" s="235" t="s">
        <v>1251</v>
      </c>
      <c r="B150" s="105" t="s">
        <v>679</v>
      </c>
      <c r="C150" s="68">
        <v>13.5</v>
      </c>
      <c r="D150" s="67"/>
      <c r="E150" s="48"/>
      <c r="F150" s="519"/>
    </row>
    <row r="151" spans="1:7" ht="17.399999999999999">
      <c r="A151" s="235" t="s">
        <v>1467</v>
      </c>
      <c r="B151" s="105" t="s">
        <v>1241</v>
      </c>
      <c r="C151" s="68">
        <v>6</v>
      </c>
      <c r="D151" s="67"/>
      <c r="E151" s="48"/>
      <c r="F151" s="519"/>
    </row>
    <row r="152" spans="1:7" ht="17.399999999999999">
      <c r="A152" s="235" t="s">
        <v>1466</v>
      </c>
      <c r="B152" s="105" t="s">
        <v>1241</v>
      </c>
      <c r="C152" s="68">
        <v>6</v>
      </c>
      <c r="D152" s="67"/>
      <c r="E152" s="48"/>
      <c r="F152" s="519"/>
    </row>
    <row r="153" spans="1:7" ht="17.399999999999999">
      <c r="A153" s="390" t="s">
        <v>1705</v>
      </c>
      <c r="B153" s="44" t="s">
        <v>679</v>
      </c>
      <c r="C153" s="48">
        <v>19.75</v>
      </c>
      <c r="D153" s="43"/>
      <c r="E153" s="68"/>
      <c r="F153" s="372"/>
    </row>
    <row r="154" spans="1:7" ht="17.399999999999999">
      <c r="A154" s="43" t="s">
        <v>812</v>
      </c>
      <c r="B154" s="44" t="s">
        <v>110</v>
      </c>
      <c r="C154" s="48">
        <v>11.5</v>
      </c>
      <c r="D154" s="43"/>
      <c r="E154" s="68">
        <f>Table31422[[#This Row],[PRICE]]*Table31422[[#This Row],[QTY ORDERED ]]</f>
        <v>0</v>
      </c>
      <c r="F154" s="519"/>
    </row>
    <row r="155" spans="1:7" ht="17.399999999999999">
      <c r="A155" s="50" t="s">
        <v>482</v>
      </c>
      <c r="B155" s="44" t="s">
        <v>110</v>
      </c>
      <c r="C155" s="48">
        <v>13.5</v>
      </c>
      <c r="D155" s="43"/>
      <c r="E155" s="68">
        <f>Table31422[[#This Row],[PRICE]]*Table31422[[#This Row],[QTY ORDERED ]]</f>
        <v>0</v>
      </c>
      <c r="F155" s="519"/>
    </row>
    <row r="156" spans="1:7" ht="17.399999999999999">
      <c r="A156" s="43" t="s">
        <v>698</v>
      </c>
      <c r="B156" s="44" t="s">
        <v>388</v>
      </c>
      <c r="C156" s="48">
        <v>47.5</v>
      </c>
      <c r="D156" s="43"/>
      <c r="E156" s="48">
        <f>Table31422[[#This Row],[PRICE]]*Table31422[[#This Row],[QTY ORDERED ]]</f>
        <v>0</v>
      </c>
      <c r="F156" s="49"/>
    </row>
    <row r="157" spans="1:7" ht="17.399999999999999">
      <c r="A157" s="51" t="s">
        <v>35</v>
      </c>
      <c r="B157" s="73"/>
      <c r="C157" s="69"/>
      <c r="D157" s="173"/>
      <c r="E157" s="63"/>
      <c r="F157" s="48"/>
    </row>
    <row r="158" spans="1:7" ht="17.399999999999999">
      <c r="A158" s="259" t="s">
        <v>1672</v>
      </c>
      <c r="B158" s="59" t="s">
        <v>7</v>
      </c>
      <c r="C158" s="184">
        <v>22.5</v>
      </c>
      <c r="D158" s="78"/>
      <c r="E158" s="184">
        <f>Table31422[[#This Row],[PRICE]]*Table31422[[#This Row],[QTY ORDERED ]]</f>
        <v>0</v>
      </c>
      <c r="F158" s="397"/>
    </row>
    <row r="159" spans="1:7" ht="17.399999999999999">
      <c r="A159" s="54" t="s">
        <v>1713</v>
      </c>
      <c r="B159" s="59" t="s">
        <v>7</v>
      </c>
      <c r="C159" s="184">
        <v>22.5</v>
      </c>
      <c r="D159" s="78"/>
      <c r="E159" s="184"/>
      <c r="F159" s="398"/>
    </row>
    <row r="160" spans="1:7" ht="17.399999999999999">
      <c r="A160" s="58" t="s">
        <v>1456</v>
      </c>
      <c r="B160" s="44" t="s">
        <v>7</v>
      </c>
      <c r="C160" s="48">
        <v>99</v>
      </c>
      <c r="D160" s="43"/>
      <c r="E160" s="48">
        <f>Table31422[[#This Row],[PRICE]]*Table31422[[#This Row],[QTY ORDERED ]]</f>
        <v>0</v>
      </c>
      <c r="F160" s="43"/>
    </row>
    <row r="161" spans="1:7" ht="17.399999999999999">
      <c r="A161" s="47" t="s">
        <v>1589</v>
      </c>
      <c r="B161" s="44" t="s">
        <v>7</v>
      </c>
      <c r="C161" s="48">
        <v>39</v>
      </c>
      <c r="D161" s="43"/>
      <c r="E161" s="48"/>
      <c r="F161" s="43"/>
    </row>
    <row r="162" spans="1:7" ht="17.399999999999999">
      <c r="A162" s="43" t="s">
        <v>1590</v>
      </c>
      <c r="B162" s="44" t="s">
        <v>7</v>
      </c>
      <c r="C162" s="48">
        <v>19</v>
      </c>
      <c r="D162" s="43"/>
      <c r="E162" s="48">
        <f>Table31422[[#This Row],[PRICE]]*Table31422[[#This Row],[QTY ORDERED ]]</f>
        <v>0</v>
      </c>
      <c r="F162" s="43"/>
    </row>
    <row r="163" spans="1:7" ht="17.399999999999999">
      <c r="A163" s="43" t="s">
        <v>1671</v>
      </c>
      <c r="B163" s="44" t="s">
        <v>7</v>
      </c>
      <c r="C163" s="48"/>
      <c r="D163" s="43"/>
      <c r="E163" s="48">
        <f>Table31422[[#This Row],[PRICE]]*Table31422[[#This Row],[QTY ORDERED ]]</f>
        <v>0</v>
      </c>
      <c r="F163" s="43"/>
    </row>
    <row r="164" spans="1:7" ht="17.399999999999999">
      <c r="A164" s="47" t="s">
        <v>1484</v>
      </c>
      <c r="B164" s="44" t="s">
        <v>7</v>
      </c>
      <c r="C164" s="48">
        <v>29</v>
      </c>
      <c r="D164" s="43"/>
      <c r="E164" s="48"/>
      <c r="F164" s="43"/>
    </row>
    <row r="165" spans="1:7" ht="17.399999999999999">
      <c r="A165" s="47" t="s">
        <v>1584</v>
      </c>
      <c r="B165" s="44" t="s">
        <v>7</v>
      </c>
      <c r="C165" s="48">
        <v>28</v>
      </c>
      <c r="D165" s="43"/>
      <c r="E165" s="48"/>
      <c r="F165" s="43"/>
    </row>
    <row r="166" spans="1:7" ht="17.399999999999999">
      <c r="A166" s="356" t="s">
        <v>1585</v>
      </c>
      <c r="B166" s="44" t="s">
        <v>7</v>
      </c>
      <c r="C166" s="48">
        <v>17</v>
      </c>
      <c r="D166" s="43"/>
      <c r="E166" s="48">
        <f>Table31422[[#This Row],[PRICE]]*Table31422[[#This Row],[QTY ORDERED ]]</f>
        <v>0</v>
      </c>
      <c r="F166" s="43"/>
    </row>
    <row r="167" spans="1:7" ht="17.399999999999999">
      <c r="A167" s="50" t="s">
        <v>167</v>
      </c>
      <c r="B167" s="44" t="s">
        <v>7</v>
      </c>
      <c r="C167" s="48">
        <v>20</v>
      </c>
      <c r="D167" s="43"/>
      <c r="E167" s="48">
        <f>Table31422[[#This Row],[PRICE]]*Table31422[[#This Row],[QTY ORDERED ]]</f>
        <v>0</v>
      </c>
      <c r="F167" s="43"/>
    </row>
    <row r="168" spans="1:7" ht="17.399999999999999">
      <c r="A168" s="43" t="s">
        <v>36</v>
      </c>
      <c r="B168" s="44" t="s">
        <v>7</v>
      </c>
      <c r="C168" s="48">
        <v>13.75</v>
      </c>
      <c r="D168" s="43"/>
      <c r="E168" s="48">
        <f>Table31422[[#This Row],[PRICE]]*Table31422[[#This Row],[QTY ORDERED ]]</f>
        <v>0</v>
      </c>
      <c r="F168" s="43"/>
    </row>
    <row r="169" spans="1:7" ht="17.399999999999999">
      <c r="A169" s="43" t="s">
        <v>37</v>
      </c>
      <c r="B169" s="44" t="s">
        <v>7</v>
      </c>
      <c r="C169" s="48">
        <v>13.75</v>
      </c>
      <c r="D169" s="43"/>
      <c r="E169" s="48">
        <f>Table31422[[#This Row],[PRICE]]*Table31422[[#This Row],[QTY ORDERED ]]</f>
        <v>0</v>
      </c>
      <c r="F169" s="43"/>
    </row>
    <row r="170" spans="1:7" ht="17.399999999999999">
      <c r="A170" s="47" t="s">
        <v>1250</v>
      </c>
      <c r="B170" s="44" t="s">
        <v>7</v>
      </c>
      <c r="C170" s="48">
        <v>15</v>
      </c>
      <c r="D170" s="43"/>
      <c r="E170" s="48"/>
      <c r="F170" s="43"/>
    </row>
    <row r="171" spans="1:7" ht="17.399999999999999">
      <c r="A171" s="51" t="s">
        <v>417</v>
      </c>
      <c r="B171" s="73" t="s">
        <v>123</v>
      </c>
      <c r="C171" s="69" t="s">
        <v>124</v>
      </c>
      <c r="D171" s="173" t="s">
        <v>125</v>
      </c>
      <c r="E171" s="63"/>
      <c r="F171" s="43"/>
    </row>
    <row r="172" spans="1:7" ht="17.399999999999999">
      <c r="A172" s="50" t="s">
        <v>608</v>
      </c>
      <c r="B172" s="44" t="s">
        <v>7</v>
      </c>
      <c r="C172" s="45">
        <v>10</v>
      </c>
      <c r="D172" s="57"/>
      <c r="E172" s="45">
        <f>Table31422[[#This Row],[PRICE]]*Table31422[[#This Row],[QTY ORDERED ]]</f>
        <v>0</v>
      </c>
      <c r="F172" s="43"/>
    </row>
    <row r="173" spans="1:7" ht="17.399999999999999">
      <c r="A173" s="51" t="s">
        <v>99</v>
      </c>
      <c r="B173" s="73"/>
      <c r="C173" s="168"/>
      <c r="D173" s="73"/>
      <c r="E173" s="63"/>
      <c r="F173" s="399"/>
      <c r="G173" s="316">
        <f>Table31422[[#This Row],[PRICE]]*0.1</f>
        <v>0</v>
      </c>
    </row>
    <row r="174" spans="1:7" ht="17.399999999999999">
      <c r="A174" s="43" t="s">
        <v>93</v>
      </c>
      <c r="B174" s="44" t="s">
        <v>7</v>
      </c>
      <c r="C174" s="45">
        <v>29.5</v>
      </c>
      <c r="D174" s="57"/>
      <c r="E174" s="45">
        <f>Table31422[[#This Row],[PRICE]]*Table31422[[#This Row],[QTY ORDERED ]]</f>
        <v>0</v>
      </c>
      <c r="F174" s="399"/>
      <c r="G174" s="316">
        <f>Table31422[[#This Row],[PRICE]]*0.1</f>
        <v>2.95</v>
      </c>
    </row>
    <row r="175" spans="1:7" ht="17.399999999999999">
      <c r="A175" s="54" t="s">
        <v>561</v>
      </c>
      <c r="B175" s="44" t="s">
        <v>7</v>
      </c>
      <c r="C175" s="45">
        <v>39</v>
      </c>
      <c r="D175" s="57"/>
      <c r="E175" s="45"/>
      <c r="F175" s="399"/>
      <c r="G175" s="316">
        <f>Table31422[[#This Row],[PRICE]]*0.1</f>
        <v>3.9000000000000004</v>
      </c>
    </row>
    <row r="176" spans="1:7" ht="17.399999999999999">
      <c r="A176" s="47" t="s">
        <v>159</v>
      </c>
      <c r="B176" s="44" t="s">
        <v>7</v>
      </c>
      <c r="C176" s="45">
        <v>39</v>
      </c>
      <c r="D176" s="57"/>
      <c r="E176" s="45"/>
      <c r="F176" s="399"/>
      <c r="G176" s="316">
        <f>Table31422[[#This Row],[PRICE]]*0.1</f>
        <v>3.9000000000000004</v>
      </c>
    </row>
    <row r="177" spans="1:7" ht="17.399999999999999">
      <c r="A177" s="47" t="s">
        <v>160</v>
      </c>
      <c r="B177" s="44" t="s">
        <v>7</v>
      </c>
      <c r="C177" s="45">
        <v>39</v>
      </c>
      <c r="D177" s="57"/>
      <c r="E177" s="45"/>
      <c r="F177" s="399"/>
      <c r="G177" s="316">
        <f>Table31422[[#This Row],[PRICE]]*0.1</f>
        <v>3.9000000000000004</v>
      </c>
    </row>
    <row r="178" spans="1:7" ht="17.399999999999999">
      <c r="A178" s="47" t="s">
        <v>587</v>
      </c>
      <c r="B178" s="44" t="s">
        <v>7</v>
      </c>
      <c r="C178" s="45">
        <v>29.5</v>
      </c>
      <c r="D178" s="57"/>
      <c r="E178" s="45"/>
      <c r="F178" s="399"/>
      <c r="G178" s="316">
        <f>Table31422[[#This Row],[PRICE]]*0.1</f>
        <v>2.95</v>
      </c>
    </row>
    <row r="179" spans="1:7" ht="17.399999999999999">
      <c r="A179" s="56" t="s">
        <v>562</v>
      </c>
      <c r="B179" s="44" t="s">
        <v>7</v>
      </c>
      <c r="C179" s="45">
        <v>39</v>
      </c>
      <c r="D179" s="57"/>
      <c r="E179" s="45">
        <f>Table31422[[#This Row],[PRICE]]*Table31422[[#This Row],[QTY ORDERED ]]</f>
        <v>0</v>
      </c>
      <c r="F179" s="399"/>
      <c r="G179" s="316">
        <f>Table31422[[#This Row],[PRICE]]*0.1</f>
        <v>3.9000000000000004</v>
      </c>
    </row>
    <row r="180" spans="1:7" ht="17.399999999999999">
      <c r="A180" s="43" t="s">
        <v>588</v>
      </c>
      <c r="B180" s="44" t="s">
        <v>7</v>
      </c>
      <c r="C180" s="45">
        <v>29.5</v>
      </c>
      <c r="D180" s="57"/>
      <c r="E180" s="45">
        <f>Table31422[[#This Row],[PRICE]]*Table31422[[#This Row],[QTY ORDERED ]]</f>
        <v>0</v>
      </c>
      <c r="F180" s="399"/>
      <c r="G180" s="316">
        <f>Table31422[[#This Row],[PRICE]]*0.1</f>
        <v>2.95</v>
      </c>
    </row>
    <row r="181" spans="1:7" ht="17.399999999999999">
      <c r="A181" s="43" t="s">
        <v>94</v>
      </c>
      <c r="B181" s="44" t="s">
        <v>7</v>
      </c>
      <c r="C181" s="45">
        <v>29.5</v>
      </c>
      <c r="D181" s="57"/>
      <c r="E181" s="45">
        <f>Table31422[[#This Row],[PRICE]]*Table31422[[#This Row],[QTY ORDERED ]]</f>
        <v>0</v>
      </c>
      <c r="F181" s="399"/>
      <c r="G181" s="316">
        <f>Table31422[[#This Row],[PRICE]]*0.1</f>
        <v>2.95</v>
      </c>
    </row>
    <row r="182" spans="1:7" ht="17.399999999999999">
      <c r="A182" s="43" t="s">
        <v>1523</v>
      </c>
      <c r="B182" s="44" t="s">
        <v>7</v>
      </c>
      <c r="C182" s="45">
        <v>29.5</v>
      </c>
      <c r="D182" s="57"/>
      <c r="E182" s="45">
        <f>Table31422[[#This Row],[PRICE]]*Table31422[[#This Row],[QTY ORDERED ]]</f>
        <v>0</v>
      </c>
      <c r="F182" s="399"/>
      <c r="G182" s="316">
        <f>Table31422[[#This Row],[PRICE]]*0.1</f>
        <v>2.95</v>
      </c>
    </row>
    <row r="183" spans="1:7" ht="17.399999999999999">
      <c r="A183" s="43" t="s">
        <v>132</v>
      </c>
      <c r="B183" s="44" t="s">
        <v>7</v>
      </c>
      <c r="C183" s="45">
        <v>29.5</v>
      </c>
      <c r="D183" s="57"/>
      <c r="E183" s="45">
        <f>Table31422[[#This Row],[PRICE]]*Table31422[[#This Row],[QTY ORDERED ]]</f>
        <v>0</v>
      </c>
      <c r="F183" s="43"/>
    </row>
    <row r="184" spans="1:7" ht="17.399999999999999">
      <c r="A184" s="51" t="s">
        <v>133</v>
      </c>
      <c r="B184" s="73" t="s">
        <v>123</v>
      </c>
      <c r="C184" s="69" t="s">
        <v>124</v>
      </c>
      <c r="D184" s="173" t="s">
        <v>125</v>
      </c>
      <c r="E184" s="63"/>
      <c r="F184" s="43"/>
    </row>
    <row r="185" spans="1:7" ht="17.399999999999999">
      <c r="A185" s="43" t="s">
        <v>23</v>
      </c>
      <c r="B185" s="44" t="s">
        <v>4</v>
      </c>
      <c r="C185" s="48">
        <v>155</v>
      </c>
      <c r="D185" s="57"/>
      <c r="E185" s="45">
        <f>Table31422[[#This Row],[PRICE]]*Table31422[[#This Row],[QTY ORDERED ]]</f>
        <v>0</v>
      </c>
      <c r="F185" s="43"/>
    </row>
    <row r="186" spans="1:7" ht="17.399999999999999">
      <c r="A186" s="58" t="s">
        <v>1710</v>
      </c>
      <c r="B186" s="44" t="s">
        <v>4</v>
      </c>
      <c r="C186" s="48">
        <v>189</v>
      </c>
      <c r="D186" s="57"/>
      <c r="E186" s="45">
        <f>Table31422[[#This Row],[PRICE]]*Table31422[[#This Row],[QTY ORDERED ]]</f>
        <v>0</v>
      </c>
      <c r="F186" s="43"/>
    </row>
    <row r="187" spans="1:7" ht="17.399999999999999">
      <c r="A187" s="155" t="s">
        <v>813</v>
      </c>
      <c r="B187" s="44" t="s">
        <v>7</v>
      </c>
      <c r="C187" s="48">
        <v>63</v>
      </c>
      <c r="D187" s="43"/>
      <c r="E187" s="48"/>
      <c r="F187" s="43"/>
    </row>
    <row r="188" spans="1:7" ht="17.399999999999999">
      <c r="A188" s="43" t="s">
        <v>21</v>
      </c>
      <c r="B188" s="44" t="s">
        <v>4</v>
      </c>
      <c r="C188" s="48">
        <v>185</v>
      </c>
      <c r="D188" s="57"/>
      <c r="E188" s="45">
        <f>Table31422[[#This Row],[PRICE]]*Table31422[[#This Row],[QTY ORDERED ]]</f>
        <v>0</v>
      </c>
      <c r="F188" s="43"/>
    </row>
    <row r="189" spans="1:7" ht="17.399999999999999">
      <c r="A189" s="43" t="s">
        <v>22</v>
      </c>
      <c r="B189" s="44" t="s">
        <v>4</v>
      </c>
      <c r="C189" s="48">
        <v>255</v>
      </c>
      <c r="D189" s="57"/>
      <c r="E189" s="45">
        <f>Table31422[[#This Row],[PRICE]]*Table31422[[#This Row],[QTY ORDERED ]]</f>
        <v>0</v>
      </c>
      <c r="F189" s="43"/>
    </row>
    <row r="190" spans="1:7" ht="17.399999999999999">
      <c r="A190" s="43" t="s">
        <v>108</v>
      </c>
      <c r="B190" s="44" t="s">
        <v>7</v>
      </c>
      <c r="C190" s="48">
        <v>165</v>
      </c>
      <c r="D190" s="57"/>
      <c r="E190" s="45">
        <f>Table31422[[#This Row],[PRICE]]*Table31422[[#This Row],[QTY ORDERED ]]</f>
        <v>0</v>
      </c>
      <c r="F190" s="43"/>
    </row>
    <row r="191" spans="1:7" ht="17.399999999999999">
      <c r="A191" s="120" t="s">
        <v>565</v>
      </c>
      <c r="B191" s="44" t="s">
        <v>564</v>
      </c>
      <c r="C191" s="45">
        <v>150</v>
      </c>
      <c r="D191" s="57"/>
      <c r="E191" s="45">
        <f>Table31422[[#This Row],[PRICE]]*Table31422[[#This Row],[QTY ORDERED ]]</f>
        <v>0</v>
      </c>
      <c r="F191" s="43"/>
    </row>
    <row r="192" spans="1:7" ht="17.399999999999999">
      <c r="A192" s="54" t="s">
        <v>1709</v>
      </c>
      <c r="B192" s="44" t="s">
        <v>7</v>
      </c>
      <c r="C192" s="45">
        <v>79</v>
      </c>
      <c r="D192" s="57"/>
      <c r="E192" s="45"/>
      <c r="F192" s="43"/>
    </row>
    <row r="193" spans="1:6" ht="17.399999999999999">
      <c r="A193" s="43" t="s">
        <v>111</v>
      </c>
      <c r="B193" s="44" t="s">
        <v>4</v>
      </c>
      <c r="C193" s="45">
        <v>168</v>
      </c>
      <c r="D193" s="57"/>
      <c r="E193" s="45">
        <f>Table31422[[#This Row],[PRICE]]*Table31422[[#This Row],[QTY ORDERED ]]</f>
        <v>0</v>
      </c>
      <c r="F193" s="43"/>
    </row>
    <row r="194" spans="1:6" ht="17.399999999999999">
      <c r="A194" s="50" t="s">
        <v>20</v>
      </c>
      <c r="B194" s="44" t="s">
        <v>7</v>
      </c>
      <c r="C194" s="45">
        <v>62.5</v>
      </c>
      <c r="D194" s="57"/>
      <c r="E194" s="45">
        <f>Table31422[[#This Row],[PRICE]]*Table31422[[#This Row],[QTY ORDERED ]]</f>
        <v>0</v>
      </c>
      <c r="F194" s="43"/>
    </row>
    <row r="195" spans="1:6" ht="17.399999999999999">
      <c r="A195" s="50" t="s">
        <v>134</v>
      </c>
      <c r="B195" s="44" t="s">
        <v>7</v>
      </c>
      <c r="C195" s="45">
        <v>299</v>
      </c>
      <c r="D195" s="57"/>
      <c r="E195" s="45">
        <f>Table31422[[#This Row],[PRICE]]*Table31422[[#This Row],[QTY ORDERED ]]</f>
        <v>0</v>
      </c>
      <c r="F195" s="43"/>
    </row>
    <row r="196" spans="1:6" ht="17.399999999999999">
      <c r="A196" s="47" t="s">
        <v>1479</v>
      </c>
      <c r="B196" s="44" t="s">
        <v>7</v>
      </c>
      <c r="C196" s="45">
        <v>19</v>
      </c>
      <c r="D196" s="57"/>
      <c r="E196" s="45"/>
      <c r="F196" s="43"/>
    </row>
    <row r="197" spans="1:6" ht="17.399999999999999">
      <c r="A197" s="43" t="s">
        <v>107</v>
      </c>
      <c r="B197" s="44" t="s">
        <v>7</v>
      </c>
      <c r="C197" s="45">
        <v>148.88999999999999</v>
      </c>
      <c r="D197" s="57"/>
      <c r="E197" s="45">
        <f>Table31422[[#This Row],[PRICE]]*Table31422[[#This Row],[QTY ORDERED ]]</f>
        <v>0</v>
      </c>
      <c r="F197" s="43"/>
    </row>
    <row r="198" spans="1:6" ht="17.399999999999999">
      <c r="A198" s="50" t="s">
        <v>359</v>
      </c>
      <c r="B198" s="44" t="s">
        <v>7</v>
      </c>
      <c r="C198" s="48">
        <v>366.28</v>
      </c>
      <c r="D198" s="57"/>
      <c r="E198" s="45">
        <f>Table31422[[#This Row],[PRICE]]*Table31422[[#This Row],[QTY ORDERED ]]</f>
        <v>0</v>
      </c>
      <c r="F198" s="43"/>
    </row>
    <row r="199" spans="1:6" ht="17.399999999999999">
      <c r="A199" s="43" t="s">
        <v>24</v>
      </c>
      <c r="B199" s="44" t="s">
        <v>4</v>
      </c>
      <c r="C199" s="45">
        <v>179.5</v>
      </c>
      <c r="D199" s="57"/>
      <c r="E199" s="45">
        <f>Table31422[[#This Row],[PRICE]]*Table31422[[#This Row],[QTY ORDERED ]]</f>
        <v>0</v>
      </c>
      <c r="F199" s="43"/>
    </row>
    <row r="200" spans="1:6" ht="17.399999999999999">
      <c r="A200" s="47" t="s">
        <v>1620</v>
      </c>
      <c r="B200" s="44" t="s">
        <v>4</v>
      </c>
      <c r="C200" s="45">
        <v>169</v>
      </c>
      <c r="D200" s="57"/>
      <c r="E200" s="45"/>
      <c r="F200" s="43"/>
    </row>
    <row r="201" spans="1:6" ht="17.399999999999999">
      <c r="A201" s="120" t="s">
        <v>1783</v>
      </c>
      <c r="B201" s="44" t="s">
        <v>4</v>
      </c>
      <c r="C201" s="45">
        <v>250</v>
      </c>
      <c r="D201" s="57"/>
      <c r="E201" s="45">
        <f>Table31422[[#This Row],[PRICE]]*Table31422[[#This Row],[QTY ORDERED ]]</f>
        <v>0</v>
      </c>
      <c r="F201" s="43"/>
    </row>
    <row r="202" spans="1:6" ht="17.399999999999999">
      <c r="A202" s="50" t="s">
        <v>1619</v>
      </c>
      <c r="B202" s="44" t="s">
        <v>388</v>
      </c>
      <c r="C202" s="45">
        <v>480</v>
      </c>
      <c r="D202" s="57"/>
      <c r="E202" s="45">
        <f>Table31422[[#This Row],[PRICE]]*Table31422[[#This Row],[QTY ORDERED ]]</f>
        <v>0</v>
      </c>
      <c r="F202" s="43"/>
    </row>
    <row r="203" spans="1:6" ht="17.399999999999999">
      <c r="A203" s="50" t="s">
        <v>109</v>
      </c>
      <c r="B203" s="44" t="s">
        <v>7</v>
      </c>
      <c r="C203" s="45">
        <v>165</v>
      </c>
      <c r="D203" s="57"/>
      <c r="E203" s="45">
        <f>Table31422[[#This Row],[PRICE]]*Table31422[[#This Row],[QTY ORDERED ]]</f>
        <v>0</v>
      </c>
      <c r="F203" s="43"/>
    </row>
    <row r="204" spans="1:6" ht="17.399999999999999">
      <c r="A204" s="51" t="s">
        <v>429</v>
      </c>
      <c r="B204" s="73"/>
      <c r="C204" s="69"/>
      <c r="D204" s="173"/>
      <c r="E204" s="63"/>
      <c r="F204" s="43"/>
    </row>
    <row r="205" spans="1:6" ht="17.399999999999999">
      <c r="A205" s="43" t="s">
        <v>138</v>
      </c>
      <c r="B205" s="44" t="s">
        <v>7</v>
      </c>
      <c r="C205" s="45">
        <v>355</v>
      </c>
      <c r="D205" s="43"/>
      <c r="E205" s="45">
        <f>Table31422[[#This Row],[PRICE]]*Table31422[[#This Row],[QTY ORDERED ]]</f>
        <v>0</v>
      </c>
      <c r="F205" s="43"/>
    </row>
    <row r="206" spans="1:6" ht="17.399999999999999">
      <c r="A206" s="43" t="s">
        <v>139</v>
      </c>
      <c r="B206" s="44" t="s">
        <v>7</v>
      </c>
      <c r="C206" s="45">
        <v>249</v>
      </c>
      <c r="D206" s="43"/>
      <c r="E206" s="45">
        <f>Table31422[[#This Row],[PRICE]]*Table31422[[#This Row],[QTY ORDERED ]]</f>
        <v>0</v>
      </c>
      <c r="F206" s="43"/>
    </row>
    <row r="207" spans="1:6" ht="17.399999999999999">
      <c r="A207" s="51" t="s">
        <v>105</v>
      </c>
      <c r="B207" s="73" t="s">
        <v>123</v>
      </c>
      <c r="C207" s="69" t="s">
        <v>124</v>
      </c>
      <c r="D207" s="173" t="s">
        <v>125</v>
      </c>
      <c r="E207" s="63"/>
      <c r="F207" s="43"/>
    </row>
    <row r="208" spans="1:6" ht="17.399999999999999">
      <c r="A208" s="51" t="s">
        <v>1622</v>
      </c>
      <c r="B208" s="73"/>
      <c r="C208" s="69"/>
      <c r="D208" s="173"/>
      <c r="E208" s="63">
        <f>Table31422[[#This Row],[PRICE]]*Table31422[[#This Row],[QTY ORDERED ]]</f>
        <v>0</v>
      </c>
      <c r="F208" s="43"/>
    </row>
    <row r="209" spans="1:6" ht="17.399999999999999">
      <c r="A209" s="43" t="s">
        <v>484</v>
      </c>
      <c r="B209" s="44" t="s">
        <v>7</v>
      </c>
      <c r="C209" s="48">
        <v>29.5</v>
      </c>
      <c r="D209" s="43"/>
      <c r="E209" s="48">
        <f>Table31422[[#This Row],[PRICE]]*Table31422[[#This Row],[QTY ORDERED ]]</f>
        <v>0</v>
      </c>
      <c r="F209" s="43"/>
    </row>
    <row r="210" spans="1:6" ht="17.399999999999999">
      <c r="A210" s="43" t="s">
        <v>566</v>
      </c>
      <c r="B210" s="44" t="s">
        <v>7</v>
      </c>
      <c r="C210" s="48">
        <v>29.5</v>
      </c>
      <c r="D210" s="43"/>
      <c r="E210" s="48">
        <f>Table31422[[#This Row],[PRICE]]*Table31422[[#This Row],[QTY ORDERED ]]</f>
        <v>0</v>
      </c>
      <c r="F210" s="43"/>
    </row>
    <row r="211" spans="1:6" ht="17.399999999999999">
      <c r="A211" s="56" t="s">
        <v>473</v>
      </c>
      <c r="B211" s="44" t="s">
        <v>7</v>
      </c>
      <c r="C211" s="55">
        <v>12</v>
      </c>
      <c r="D211" s="54"/>
      <c r="E211" s="49">
        <f>Table70[[#This Row],[PRICE]]*Table70[[#This Row],[QTY ORDERED ]]</f>
        <v>0</v>
      </c>
      <c r="F211" s="43"/>
    </row>
    <row r="212" spans="1:6" ht="17.399999999999999">
      <c r="A212" s="56" t="s">
        <v>469</v>
      </c>
      <c r="B212" s="44" t="s">
        <v>7</v>
      </c>
      <c r="C212" s="55">
        <v>16</v>
      </c>
      <c r="D212" s="56"/>
      <c r="E212" s="46">
        <f>Table70[[#This Row],[QTY ORDERED ]]*Table70[[#This Row],[PRICE]]</f>
        <v>0</v>
      </c>
      <c r="F212" s="43"/>
    </row>
    <row r="213" spans="1:6" ht="17.399999999999999">
      <c r="A213" s="54" t="s">
        <v>470</v>
      </c>
      <c r="B213" s="44" t="s">
        <v>7</v>
      </c>
      <c r="C213" s="55">
        <v>16</v>
      </c>
      <c r="D213" s="56"/>
      <c r="E213" s="49"/>
      <c r="F213" s="43"/>
    </row>
    <row r="214" spans="1:6" ht="17.399999999999999">
      <c r="A214" s="54" t="s">
        <v>476</v>
      </c>
      <c r="B214" s="44" t="s">
        <v>7</v>
      </c>
      <c r="C214" s="55">
        <v>12</v>
      </c>
      <c r="D214" s="56"/>
      <c r="E214" s="49"/>
      <c r="F214" s="43"/>
    </row>
    <row r="215" spans="1:6" ht="17.399999999999999">
      <c r="A215" s="54" t="s">
        <v>471</v>
      </c>
      <c r="B215" s="44" t="s">
        <v>7</v>
      </c>
      <c r="C215" s="55">
        <v>16</v>
      </c>
      <c r="D215" s="56"/>
      <c r="E215" s="49"/>
      <c r="F215" s="43"/>
    </row>
    <row r="216" spans="1:6" ht="17.399999999999999">
      <c r="A216" s="54" t="s">
        <v>475</v>
      </c>
      <c r="B216" s="44" t="s">
        <v>7</v>
      </c>
      <c r="C216" s="55">
        <v>12</v>
      </c>
      <c r="D216" s="54"/>
      <c r="E216" s="49"/>
      <c r="F216" s="43"/>
    </row>
    <row r="217" spans="1:6" ht="17.399999999999999">
      <c r="A217" s="50" t="s">
        <v>485</v>
      </c>
      <c r="B217" s="44" t="s">
        <v>7</v>
      </c>
      <c r="C217" s="48">
        <v>29.5</v>
      </c>
      <c r="D217" s="43"/>
      <c r="E217" s="48">
        <f>Table31422[[#This Row],[PRICE]]*Table31422[[#This Row],[QTY ORDERED ]]</f>
        <v>0</v>
      </c>
      <c r="F217" s="43"/>
    </row>
    <row r="218" spans="1:6" ht="17.399999999999999">
      <c r="A218" s="51" t="s">
        <v>1623</v>
      </c>
      <c r="B218" s="73"/>
      <c r="C218" s="69"/>
      <c r="D218" s="173"/>
      <c r="E218" s="63">
        <f>Table31422[[#This Row],[PRICE]]*Table31422[[#This Row],[QTY ORDERED ]]</f>
        <v>0</v>
      </c>
      <c r="F218" s="43"/>
    </row>
    <row r="219" spans="1:6" ht="17.399999999999999">
      <c r="A219" s="57" t="s">
        <v>486</v>
      </c>
      <c r="B219" s="44" t="s">
        <v>7</v>
      </c>
      <c r="C219" s="45">
        <v>25</v>
      </c>
      <c r="D219" s="43"/>
      <c r="E219" s="45">
        <f>Table31422[[#This Row],[PRICE]]*Table31422[[#This Row],[QTY ORDERED ]]</f>
        <v>0</v>
      </c>
      <c r="F219" s="43"/>
    </row>
    <row r="220" spans="1:6" ht="17.399999999999999">
      <c r="A220" s="47" t="s">
        <v>923</v>
      </c>
      <c r="B220" s="44" t="s">
        <v>7</v>
      </c>
      <c r="C220" s="45">
        <v>58</v>
      </c>
      <c r="D220" s="43"/>
      <c r="E220" s="45"/>
      <c r="F220" s="43"/>
    </row>
    <row r="221" spans="1:6" ht="17.399999999999999">
      <c r="A221" s="190" t="s">
        <v>1711</v>
      </c>
      <c r="B221" s="44" t="s">
        <v>7</v>
      </c>
      <c r="C221" s="48">
        <v>39</v>
      </c>
      <c r="D221" s="43"/>
      <c r="E221" s="45">
        <f>Table31422[[#This Row],[PRICE]]*Table31422[[#This Row],[QTY ORDERED ]]</f>
        <v>0</v>
      </c>
      <c r="F221" s="516">
        <v>31.2</v>
      </c>
    </row>
    <row r="222" spans="1:6" ht="17.399999999999999">
      <c r="A222" s="155" t="s">
        <v>1794</v>
      </c>
      <c r="B222" s="44" t="s">
        <v>7</v>
      </c>
      <c r="C222" s="48">
        <v>89</v>
      </c>
      <c r="D222" s="43"/>
      <c r="E222" s="45">
        <f>Table31422[[#This Row],[PRICE]]*Table31422[[#This Row],[QTY ORDERED ]]</f>
        <v>0</v>
      </c>
      <c r="F222" s="246"/>
    </row>
    <row r="223" spans="1:6" ht="17.399999999999999">
      <c r="A223" s="366" t="s">
        <v>1714</v>
      </c>
      <c r="B223" s="44" t="s">
        <v>7</v>
      </c>
      <c r="C223" s="48">
        <v>49</v>
      </c>
      <c r="D223" s="43"/>
      <c r="E223" s="45">
        <f>Table31422[[#This Row],[PRICE]]*Table31422[[#This Row],[QTY ORDERED ]]</f>
        <v>0</v>
      </c>
      <c r="F223" s="516">
        <v>39.200000000000003</v>
      </c>
    </row>
    <row r="224" spans="1:6" ht="17.399999999999999">
      <c r="A224" s="190" t="s">
        <v>1712</v>
      </c>
      <c r="B224" s="44" t="s">
        <v>7</v>
      </c>
      <c r="C224" s="48">
        <v>169</v>
      </c>
      <c r="D224" s="43"/>
      <c r="E224" s="45">
        <f>Table31422[[#This Row],[PRICE]]*Table31422[[#This Row],[QTY ORDERED ]]</f>
        <v>0</v>
      </c>
      <c r="F224" s="516">
        <v>135.19999999999999</v>
      </c>
    </row>
    <row r="225" spans="1:6" ht="17.399999999999999">
      <c r="A225" s="43" t="s">
        <v>483</v>
      </c>
      <c r="B225" s="44" t="s">
        <v>7</v>
      </c>
      <c r="C225" s="353">
        <v>69</v>
      </c>
      <c r="D225" s="43"/>
      <c r="E225" s="48">
        <f>Table31422[[#This Row],[PRICE]]*Table31422[[#This Row],[QTY ORDERED ]]</f>
        <v>0</v>
      </c>
      <c r="F225" s="43"/>
    </row>
    <row r="226" spans="1:6" ht="17.399999999999999">
      <c r="A226" s="43" t="s">
        <v>572</v>
      </c>
      <c r="B226" s="44" t="s">
        <v>7</v>
      </c>
      <c r="C226" s="45">
        <v>95.99</v>
      </c>
      <c r="D226" s="43"/>
      <c r="E226" s="45">
        <f>Table31422[[#This Row],[PRICE]]*Table31422[[#This Row],[QTY ORDERED ]]</f>
        <v>0</v>
      </c>
      <c r="F226" s="43"/>
    </row>
    <row r="227" spans="1:6" ht="17.399999999999999">
      <c r="A227" s="51" t="s">
        <v>1621</v>
      </c>
      <c r="B227" s="73" t="s">
        <v>123</v>
      </c>
      <c r="C227" s="69" t="s">
        <v>124</v>
      </c>
      <c r="D227" s="173" t="s">
        <v>125</v>
      </c>
      <c r="E227" s="63"/>
      <c r="F227" s="43"/>
    </row>
    <row r="228" spans="1:6" ht="17.399999999999999">
      <c r="A228" s="50" t="s">
        <v>865</v>
      </c>
      <c r="B228" s="44" t="s">
        <v>7</v>
      </c>
      <c r="C228" s="45">
        <v>19</v>
      </c>
      <c r="D228" s="43"/>
      <c r="E228" s="45">
        <f>Table31422[[#This Row],[PRICE]]*Table31422[[#This Row],[QTY ORDERED ]]</f>
        <v>0</v>
      </c>
      <c r="F228" s="43"/>
    </row>
    <row r="229" spans="1:6" ht="17.399999999999999">
      <c r="A229" s="50" t="s">
        <v>866</v>
      </c>
      <c r="B229" s="44" t="s">
        <v>7</v>
      </c>
      <c r="C229" s="45">
        <v>39</v>
      </c>
      <c r="D229" s="43"/>
      <c r="E229" s="45">
        <f>Table31422[[#This Row],[PRICE]]*Table31422[[#This Row],[QTY ORDERED ]]</f>
        <v>0</v>
      </c>
      <c r="F229" s="43"/>
    </row>
    <row r="230" spans="1:6" ht="17.399999999999999">
      <c r="A230" s="50" t="s">
        <v>870</v>
      </c>
      <c r="B230" s="44" t="s">
        <v>7</v>
      </c>
      <c r="C230" s="45">
        <v>32</v>
      </c>
      <c r="D230" s="43"/>
      <c r="E230" s="45">
        <f>Table31422[[#This Row],[PRICE]]*Table31422[[#This Row],[QTY ORDERED ]]</f>
        <v>0</v>
      </c>
      <c r="F230" s="43"/>
    </row>
    <row r="231" spans="1:6" ht="17.399999999999999">
      <c r="A231" s="50" t="s">
        <v>871</v>
      </c>
      <c r="B231" s="44" t="s">
        <v>7</v>
      </c>
      <c r="C231" s="45">
        <v>23</v>
      </c>
      <c r="D231" s="43"/>
      <c r="E231" s="45">
        <f>Table31422[[#This Row],[PRICE]]*Table31422[[#This Row],[QTY ORDERED ]]</f>
        <v>0</v>
      </c>
      <c r="F231" s="43"/>
    </row>
    <row r="232" spans="1:6" ht="17.399999999999999">
      <c r="A232" s="50" t="s">
        <v>874</v>
      </c>
      <c r="B232" s="44" t="s">
        <v>7</v>
      </c>
      <c r="C232" s="45">
        <v>15</v>
      </c>
      <c r="D232" s="43"/>
      <c r="E232" s="45">
        <f>Table31422[[#This Row],[PRICE]]*Table31422[[#This Row],[QTY ORDERED ]]</f>
        <v>0</v>
      </c>
      <c r="F232" s="43"/>
    </row>
    <row r="233" spans="1:6" ht="17.399999999999999">
      <c r="A233" s="50" t="s">
        <v>873</v>
      </c>
      <c r="B233" s="44" t="s">
        <v>7</v>
      </c>
      <c r="C233" s="45">
        <v>19</v>
      </c>
      <c r="D233" s="43"/>
      <c r="E233" s="45">
        <f>Table31422[[#This Row],[PRICE]]*Table31422[[#This Row],[QTY ORDERED ]]</f>
        <v>0</v>
      </c>
      <c r="F233" s="43"/>
    </row>
    <row r="234" spans="1:6" ht="17.399999999999999">
      <c r="A234" s="50" t="s">
        <v>872</v>
      </c>
      <c r="B234" s="44" t="s">
        <v>7</v>
      </c>
      <c r="C234" s="45">
        <v>32</v>
      </c>
      <c r="D234" s="43"/>
      <c r="E234" s="45">
        <f>Table31422[[#This Row],[PRICE]]*Table31422[[#This Row],[QTY ORDERED ]]</f>
        <v>0</v>
      </c>
      <c r="F234" s="43"/>
    </row>
    <row r="235" spans="1:6" ht="17.399999999999999">
      <c r="A235" s="51" t="s">
        <v>80</v>
      </c>
      <c r="B235" s="82" t="s">
        <v>123</v>
      </c>
      <c r="C235" s="63" t="s">
        <v>124</v>
      </c>
      <c r="D235" s="75" t="s">
        <v>125</v>
      </c>
      <c r="E235" s="63" t="s">
        <v>126</v>
      </c>
      <c r="F235" s="43"/>
    </row>
    <row r="236" spans="1:6" ht="17.399999999999999">
      <c r="A236" s="65" t="s">
        <v>25</v>
      </c>
      <c r="B236" s="65"/>
      <c r="C236" s="169"/>
      <c r="D236" s="44"/>
      <c r="E236" s="45"/>
      <c r="F236" s="43"/>
    </row>
    <row r="237" spans="1:6" ht="17.399999999999999">
      <c r="A237" s="50" t="s">
        <v>1525</v>
      </c>
      <c r="B237" s="44" t="s">
        <v>7</v>
      </c>
      <c r="C237" s="45">
        <v>220</v>
      </c>
      <c r="D237" s="43"/>
      <c r="E237" s="45">
        <f>Table31422[[#This Row],[PRICE]]*Table31422[[#This Row],[QTY ORDERED ]]</f>
        <v>0</v>
      </c>
      <c r="F237" s="43"/>
    </row>
    <row r="238" spans="1:6" ht="17.399999999999999">
      <c r="A238" s="43" t="s">
        <v>1526</v>
      </c>
      <c r="B238" s="44" t="s">
        <v>7</v>
      </c>
      <c r="C238" s="45">
        <v>279.51</v>
      </c>
      <c r="D238" s="43"/>
      <c r="E238" s="45">
        <f>Table31422[[#This Row],[PRICE]]*Table31422[[#This Row],[QTY ORDERED ]]</f>
        <v>0</v>
      </c>
      <c r="F238" s="43"/>
    </row>
    <row r="239" spans="1:6" ht="17.399999999999999">
      <c r="A239" s="65" t="s">
        <v>26</v>
      </c>
      <c r="B239" s="65"/>
      <c r="C239" s="169"/>
      <c r="D239" s="44"/>
      <c r="E239" s="45"/>
      <c r="F239" s="43"/>
    </row>
    <row r="240" spans="1:6" ht="17.399999999999999">
      <c r="A240" s="50" t="s">
        <v>1527</v>
      </c>
      <c r="B240" s="44" t="s">
        <v>7</v>
      </c>
      <c r="C240" s="77">
        <v>555</v>
      </c>
      <c r="D240" s="44"/>
      <c r="E240" s="45">
        <f>Table31422[[#This Row],[PRICE]]*Table31422[[#This Row],[QTY ORDERED ]]</f>
        <v>0</v>
      </c>
      <c r="F240" s="43"/>
    </row>
    <row r="241" spans="1:6" ht="17.399999999999999">
      <c r="A241" s="50" t="s">
        <v>1528</v>
      </c>
      <c r="B241" s="44" t="s">
        <v>7</v>
      </c>
      <c r="C241" s="45">
        <v>645</v>
      </c>
      <c r="D241" s="43"/>
      <c r="E241" s="45">
        <f>Table31422[[#This Row],[PRICE]]*Table31422[[#This Row],[QTY ORDERED ]]</f>
        <v>0</v>
      </c>
      <c r="F241" s="43"/>
    </row>
    <row r="242" spans="1:6" ht="17.399999999999999">
      <c r="A242" s="65" t="s">
        <v>27</v>
      </c>
      <c r="B242" s="65"/>
      <c r="C242" s="169"/>
      <c r="D242" s="44"/>
      <c r="E242" s="45"/>
      <c r="F242" s="43"/>
    </row>
    <row r="243" spans="1:6" ht="17.399999999999999">
      <c r="A243" s="50" t="s">
        <v>1529</v>
      </c>
      <c r="B243" s="44" t="s">
        <v>7</v>
      </c>
      <c r="C243" s="77">
        <v>1360</v>
      </c>
      <c r="D243" s="44"/>
      <c r="E243" s="45">
        <f>Table31422[[#This Row],[PRICE]]*Table31422[[#This Row],[QTY ORDERED ]]</f>
        <v>0</v>
      </c>
      <c r="F243" s="43"/>
    </row>
    <row r="244" spans="1:6" ht="17.399999999999999">
      <c r="A244" s="43" t="s">
        <v>1530</v>
      </c>
      <c r="B244" s="44" t="s">
        <v>7</v>
      </c>
      <c r="C244" s="45">
        <v>1502.55</v>
      </c>
      <c r="D244" s="43"/>
      <c r="E244" s="45">
        <f>Table31422[[#This Row],[PRICE]]*Table31422[[#This Row],[QTY ORDERED ]]</f>
        <v>0</v>
      </c>
      <c r="F244" s="43"/>
    </row>
    <row r="245" spans="1:6" ht="17.399999999999999">
      <c r="A245" s="249" t="s">
        <v>1524</v>
      </c>
      <c r="B245" s="44"/>
      <c r="C245" s="45"/>
      <c r="D245" s="43"/>
      <c r="E245" s="45"/>
      <c r="F245" s="43"/>
    </row>
    <row r="246" spans="1:6" ht="17.399999999999999">
      <c r="A246" s="50" t="s">
        <v>1531</v>
      </c>
      <c r="B246" s="44" t="s">
        <v>7</v>
      </c>
      <c r="C246" s="45"/>
      <c r="D246" s="43"/>
      <c r="E246" s="45">
        <f>Table31422[[#This Row],[PRICE]]*Table31422[[#This Row],[QTY ORDERED ]]</f>
        <v>0</v>
      </c>
      <c r="F246" s="43"/>
    </row>
    <row r="247" spans="1:6" ht="17.399999999999999">
      <c r="A247" s="51" t="s">
        <v>82</v>
      </c>
      <c r="B247" s="73"/>
      <c r="C247" s="69"/>
      <c r="D247" s="173"/>
      <c r="E247" s="69"/>
      <c r="F247" s="43"/>
    </row>
    <row r="248" spans="1:6" ht="17.399999999999999">
      <c r="A248" s="51" t="s">
        <v>100</v>
      </c>
      <c r="B248" s="73"/>
      <c r="C248" s="69"/>
      <c r="D248" s="173"/>
      <c r="E248" s="69"/>
      <c r="F248" s="43"/>
    </row>
    <row r="249" spans="1:6" ht="17.399999999999999">
      <c r="A249" s="47" t="s">
        <v>18</v>
      </c>
      <c r="B249" s="44" t="s">
        <v>19</v>
      </c>
      <c r="C249" s="45"/>
      <c r="D249" s="43"/>
      <c r="E249" s="45"/>
      <c r="F249" s="43"/>
    </row>
    <row r="250" spans="1:6" ht="17.399999999999999">
      <c r="A250" s="51" t="s">
        <v>101</v>
      </c>
      <c r="B250" s="73"/>
      <c r="C250" s="69"/>
      <c r="D250" s="173"/>
      <c r="E250" s="69"/>
      <c r="F250" s="43"/>
    </row>
    <row r="251" spans="1:6" ht="17.399999999999999">
      <c r="A251" s="47" t="s">
        <v>921</v>
      </c>
      <c r="B251" s="44" t="s">
        <v>157</v>
      </c>
      <c r="C251" s="45">
        <f>7555/1000*25</f>
        <v>188.875</v>
      </c>
      <c r="D251" s="43"/>
      <c r="E251" s="45"/>
      <c r="F251" s="43"/>
    </row>
    <row r="252" spans="1:6" ht="17.399999999999999">
      <c r="A252" s="70" t="s">
        <v>83</v>
      </c>
      <c r="B252" s="166"/>
      <c r="C252" s="170"/>
      <c r="D252" s="174"/>
      <c r="E252" s="45"/>
      <c r="F252" s="43"/>
    </row>
    <row r="253" spans="1:6" ht="17.399999999999999">
      <c r="A253" s="51" t="s">
        <v>86</v>
      </c>
      <c r="B253" s="82"/>
      <c r="C253" s="171"/>
      <c r="D253" s="175"/>
      <c r="E253" s="63"/>
      <c r="F253" s="43"/>
    </row>
    <row r="254" spans="1:6" ht="17.399999999999999">
      <c r="A254" s="43" t="s">
        <v>162</v>
      </c>
      <c r="B254" s="44" t="s">
        <v>385</v>
      </c>
      <c r="C254" s="45">
        <v>75</v>
      </c>
      <c r="D254" s="43"/>
      <c r="E254" s="45">
        <f>Table31422[[#This Row],[PRICE]]*Table31422[[#This Row],[QTY ORDERED ]]</f>
        <v>0</v>
      </c>
      <c r="F254" s="43"/>
    </row>
    <row r="255" spans="1:6" ht="17.399999999999999">
      <c r="A255" s="43" t="s">
        <v>163</v>
      </c>
      <c r="B255" s="44" t="s">
        <v>386</v>
      </c>
      <c r="C255" s="45">
        <v>89</v>
      </c>
      <c r="D255" s="43"/>
      <c r="E255" s="45">
        <f>Table31422[[#This Row],[PRICE]]*Table31422[[#This Row],[QTY ORDERED ]]</f>
        <v>0</v>
      </c>
      <c r="F255" s="43"/>
    </row>
    <row r="256" spans="1:6" ht="17.399999999999999">
      <c r="A256" s="43" t="s">
        <v>164</v>
      </c>
      <c r="B256" s="44" t="s">
        <v>383</v>
      </c>
      <c r="C256" s="45">
        <v>40</v>
      </c>
      <c r="D256" s="43"/>
      <c r="E256" s="45">
        <f>Table31422[[#This Row],[PRICE]]*Table31422[[#This Row],[QTY ORDERED ]]</f>
        <v>0</v>
      </c>
      <c r="F256" s="43"/>
    </row>
    <row r="257" spans="1:6" ht="17.399999999999999">
      <c r="A257" s="43" t="s">
        <v>165</v>
      </c>
      <c r="B257" s="44" t="s">
        <v>374</v>
      </c>
      <c r="C257" s="45">
        <v>115</v>
      </c>
      <c r="D257" s="43"/>
      <c r="E257" s="45">
        <f>Table31422[[#This Row],[PRICE]]*Table31422[[#This Row],[QTY ORDERED ]]</f>
        <v>0</v>
      </c>
      <c r="F257" s="43"/>
    </row>
    <row r="258" spans="1:6" ht="17.399999999999999">
      <c r="A258" s="43" t="s">
        <v>166</v>
      </c>
      <c r="B258" s="44" t="s">
        <v>387</v>
      </c>
      <c r="C258" s="45">
        <v>75</v>
      </c>
      <c r="D258" s="43"/>
      <c r="E258" s="45">
        <f>Table31422[[#This Row],[PRICE]]*Table31422[[#This Row],[QTY ORDERED ]]</f>
        <v>0</v>
      </c>
      <c r="F258" s="43"/>
    </row>
    <row r="259" spans="1:6" ht="17.399999999999999">
      <c r="A259" s="120" t="s">
        <v>1262</v>
      </c>
      <c r="B259" s="44" t="s">
        <v>1261</v>
      </c>
      <c r="C259" s="45">
        <v>75</v>
      </c>
      <c r="D259" s="43"/>
      <c r="E259" s="45">
        <f>Table31422[[#This Row],[PRICE]]*Table31422[[#This Row],[QTY ORDERED ]]</f>
        <v>0</v>
      </c>
      <c r="F259" s="43"/>
    </row>
    <row r="260" spans="1:6" ht="17.399999999999999">
      <c r="A260" s="120" t="s">
        <v>1260</v>
      </c>
      <c r="B260" s="44" t="s">
        <v>383</v>
      </c>
      <c r="C260" s="45">
        <v>45</v>
      </c>
      <c r="D260" s="43"/>
      <c r="E260" s="45">
        <f>Table31422[[#This Row],[PRICE]]*Table31422[[#This Row],[QTY ORDERED ]]</f>
        <v>0</v>
      </c>
      <c r="F260" s="43"/>
    </row>
    <row r="261" spans="1:6" ht="17.399999999999999">
      <c r="A261" s="120" t="s">
        <v>1259</v>
      </c>
      <c r="B261" s="44" t="s">
        <v>387</v>
      </c>
      <c r="C261" s="45">
        <v>27</v>
      </c>
      <c r="D261" s="43"/>
      <c r="E261" s="45">
        <f>Table31422[[#This Row],[PRICE]]*Table31422[[#This Row],[QTY ORDERED ]]</f>
        <v>0</v>
      </c>
      <c r="F261" s="43"/>
    </row>
    <row r="262" spans="1:6" ht="17.399999999999999">
      <c r="A262" s="120" t="s">
        <v>1258</v>
      </c>
      <c r="B262" s="44" t="s">
        <v>387</v>
      </c>
      <c r="C262" s="45">
        <v>39</v>
      </c>
      <c r="D262" s="43"/>
      <c r="E262" s="45">
        <f>Table31422[[#This Row],[PRICE]]*Table31422[[#This Row],[QTY ORDERED ]]</f>
        <v>0</v>
      </c>
      <c r="F262" s="43"/>
    </row>
    <row r="263" spans="1:6" ht="17.399999999999999">
      <c r="A263" s="64" t="s">
        <v>413</v>
      </c>
      <c r="B263" s="73" t="s">
        <v>123</v>
      </c>
      <c r="C263" s="69" t="s">
        <v>124</v>
      </c>
      <c r="D263" s="173" t="s">
        <v>125</v>
      </c>
      <c r="E263" s="63"/>
      <c r="F263" s="43"/>
    </row>
    <row r="264" spans="1:6" ht="17.399999999999999">
      <c r="A264" s="43" t="s">
        <v>832</v>
      </c>
      <c r="B264" s="44" t="s">
        <v>7</v>
      </c>
      <c r="C264" s="45">
        <v>89</v>
      </c>
      <c r="D264" s="43"/>
      <c r="E264" s="45">
        <f>Table31422[[#This Row],[PRICE]]*Table31422[[#This Row],[QTY ORDERED ]]</f>
        <v>0</v>
      </c>
      <c r="F264" s="43"/>
    </row>
    <row r="265" spans="1:6" ht="17.399999999999999">
      <c r="A265" s="43" t="s">
        <v>658</v>
      </c>
      <c r="B265" s="44" t="s">
        <v>7</v>
      </c>
      <c r="C265" s="45">
        <v>95</v>
      </c>
      <c r="D265" s="43"/>
      <c r="E265" s="45">
        <f>Table31422[[#This Row],[PRICE]]*Table31422[[#This Row],[QTY ORDERED ]]</f>
        <v>0</v>
      </c>
      <c r="F265" s="43"/>
    </row>
    <row r="266" spans="1:6" ht="17.399999999999999">
      <c r="A266" s="47" t="s">
        <v>1586</v>
      </c>
      <c r="B266" s="44" t="s">
        <v>7</v>
      </c>
      <c r="C266" s="45">
        <v>89</v>
      </c>
      <c r="D266" s="43"/>
      <c r="E266" s="45"/>
      <c r="F266" s="43"/>
    </row>
    <row r="267" spans="1:6" ht="34.799999999999997">
      <c r="A267" s="64" t="s">
        <v>487</v>
      </c>
      <c r="B267" s="73" t="s">
        <v>123</v>
      </c>
      <c r="C267" s="69" t="s">
        <v>124</v>
      </c>
      <c r="D267" s="173" t="s">
        <v>125</v>
      </c>
      <c r="E267" s="63"/>
      <c r="F267" s="43"/>
    </row>
    <row r="268" spans="1:6" ht="17.399999999999999">
      <c r="A268" s="65" t="s">
        <v>28</v>
      </c>
      <c r="B268" s="65"/>
      <c r="C268" s="169"/>
      <c r="D268" s="44"/>
      <c r="E268" s="45"/>
      <c r="F268" s="43"/>
    </row>
    <row r="269" spans="1:6" ht="17.399999999999999">
      <c r="A269" s="47" t="s">
        <v>102</v>
      </c>
      <c r="B269" s="44" t="s">
        <v>4</v>
      </c>
      <c r="C269" s="45">
        <v>299.99</v>
      </c>
      <c r="D269" s="43"/>
      <c r="E269" s="48"/>
      <c r="F269" s="43"/>
    </row>
    <row r="270" spans="1:6" ht="17.399999999999999">
      <c r="A270" s="50" t="s">
        <v>352</v>
      </c>
      <c r="B270" s="44" t="s">
        <v>4</v>
      </c>
      <c r="C270" s="48">
        <v>184</v>
      </c>
      <c r="D270" s="43"/>
      <c r="E270" s="48">
        <f>Table31422[[#This Row],[PRICE]]*Table31422[[#This Row],[QTY ORDERED ]]</f>
        <v>0</v>
      </c>
      <c r="F270" s="43"/>
    </row>
    <row r="271" spans="1:6" ht="17.399999999999999">
      <c r="A271" s="43" t="s">
        <v>676</v>
      </c>
      <c r="B271" s="44" t="s">
        <v>4</v>
      </c>
      <c r="C271" s="48">
        <v>185</v>
      </c>
      <c r="D271" s="43"/>
      <c r="E271" s="48">
        <f>Table31422[[#This Row],[PRICE]]*Table31422[[#This Row],[QTY ORDERED ]]</f>
        <v>0</v>
      </c>
      <c r="F271" s="43"/>
    </row>
    <row r="272" spans="1:6" ht="17.399999999999999">
      <c r="A272" s="43" t="s">
        <v>30</v>
      </c>
      <c r="B272" s="44" t="s">
        <v>4</v>
      </c>
      <c r="C272" s="48">
        <v>145</v>
      </c>
      <c r="D272" s="43"/>
      <c r="E272" s="48">
        <f>Table31422[[#This Row],[PRICE]]*Table31422[[#This Row],[QTY ORDERED ]]</f>
        <v>0</v>
      </c>
      <c r="F272" s="43"/>
    </row>
    <row r="273" spans="1:7" ht="17.399999999999999">
      <c r="A273" s="43" t="s">
        <v>29</v>
      </c>
      <c r="B273" s="44" t="s">
        <v>4</v>
      </c>
      <c r="C273" s="48">
        <v>189</v>
      </c>
      <c r="D273" s="43"/>
      <c r="E273" s="48">
        <f>Table31422[[#This Row],[PRICE]]*Table31422[[#This Row],[QTY ORDERED ]]</f>
        <v>0</v>
      </c>
      <c r="F273" s="43"/>
    </row>
    <row r="274" spans="1:7" ht="17.399999999999999">
      <c r="A274" s="43" t="s">
        <v>675</v>
      </c>
      <c r="B274" s="44" t="s">
        <v>4</v>
      </c>
      <c r="C274" s="48">
        <v>150</v>
      </c>
      <c r="D274" s="43"/>
      <c r="E274" s="48">
        <f>Table31422[[#This Row],[PRICE]]*Table31422[[#This Row],[QTY ORDERED ]]</f>
        <v>0</v>
      </c>
      <c r="F274" s="43"/>
    </row>
    <row r="275" spans="1:7" ht="17.399999999999999">
      <c r="A275" s="43" t="s">
        <v>665</v>
      </c>
      <c r="B275" s="44" t="s">
        <v>4</v>
      </c>
      <c r="C275" s="48">
        <v>169</v>
      </c>
      <c r="D275" s="43"/>
      <c r="E275" s="48">
        <f>Table31422[[#This Row],[PRICE]]*Table31422[[#This Row],[QTY ORDERED ]]</f>
        <v>0</v>
      </c>
      <c r="F275" s="43"/>
    </row>
    <row r="276" spans="1:7" ht="17.399999999999999">
      <c r="A276" s="43" t="s">
        <v>156</v>
      </c>
      <c r="B276" s="44" t="s">
        <v>4</v>
      </c>
      <c r="C276" s="48">
        <v>199</v>
      </c>
      <c r="D276" s="43"/>
      <c r="E276" s="48">
        <f>Table31422[[#This Row],[PRICE]]*Table31422[[#This Row],[QTY ORDERED ]]</f>
        <v>0</v>
      </c>
      <c r="F276" s="43"/>
    </row>
    <row r="277" spans="1:7" ht="17.399999999999999">
      <c r="A277" s="58" t="s">
        <v>1518</v>
      </c>
      <c r="B277" s="44" t="s">
        <v>7</v>
      </c>
      <c r="C277" s="48">
        <v>39</v>
      </c>
      <c r="D277" s="43"/>
      <c r="E277" s="48">
        <f>Table31422[[#This Row],[PRICE]]*Table31422[[#This Row],[QTY ORDERED ]]</f>
        <v>0</v>
      </c>
      <c r="F277" s="43"/>
    </row>
    <row r="278" spans="1:7" ht="17.399999999999999">
      <c r="A278" s="65" t="s">
        <v>31</v>
      </c>
      <c r="B278" s="65"/>
      <c r="C278" s="179"/>
      <c r="D278" s="44"/>
      <c r="E278" s="48"/>
      <c r="F278" s="43"/>
    </row>
    <row r="279" spans="1:7" ht="17.399999999999999">
      <c r="A279" s="47" t="s">
        <v>823</v>
      </c>
      <c r="B279" s="44" t="s">
        <v>4</v>
      </c>
      <c r="C279" s="45">
        <v>185</v>
      </c>
      <c r="D279" s="43"/>
      <c r="E279" s="48"/>
      <c r="F279" s="43"/>
    </row>
    <row r="280" spans="1:7" ht="17.399999999999999">
      <c r="A280" s="65" t="s">
        <v>32</v>
      </c>
      <c r="B280" s="65"/>
      <c r="C280" s="169"/>
      <c r="D280" s="44"/>
      <c r="E280" s="48"/>
      <c r="F280" s="43"/>
    </row>
    <row r="281" spans="1:7" ht="17.399999999999999">
      <c r="A281" s="43" t="s">
        <v>33</v>
      </c>
      <c r="B281" s="44" t="s">
        <v>4</v>
      </c>
      <c r="C281" s="48">
        <v>149</v>
      </c>
      <c r="D281" s="43"/>
      <c r="E281" s="48">
        <f>Table31422[[#This Row],[PRICE]]*Table31422[[#This Row],[QTY ORDERED ]]</f>
        <v>0</v>
      </c>
      <c r="F281" s="43"/>
    </row>
    <row r="282" spans="1:7" s="9" customFormat="1" ht="17.399999999999999">
      <c r="A282" s="47" t="s">
        <v>814</v>
      </c>
      <c r="B282" s="44" t="s">
        <v>4</v>
      </c>
      <c r="C282" s="48">
        <v>118</v>
      </c>
      <c r="D282" s="43"/>
      <c r="E282" s="48"/>
      <c r="F282" s="43"/>
      <c r="G282" s="317"/>
    </row>
    <row r="283" spans="1:7" ht="17.399999999999999">
      <c r="A283" s="65" t="s">
        <v>81</v>
      </c>
      <c r="B283" s="65"/>
      <c r="C283" s="169"/>
      <c r="D283" s="44"/>
      <c r="E283" s="45"/>
      <c r="F283" s="43"/>
    </row>
    <row r="284" spans="1:7" ht="17.399999999999999">
      <c r="A284" s="43" t="s">
        <v>34</v>
      </c>
      <c r="B284" s="44" t="s">
        <v>4</v>
      </c>
      <c r="C284" s="45">
        <v>95</v>
      </c>
      <c r="D284" s="43"/>
      <c r="E284" s="45">
        <f>Table31422[[#This Row],[PRICE]]*Table31422[[#This Row],[QTY ORDERED ]]</f>
        <v>0</v>
      </c>
      <c r="F284" s="43"/>
    </row>
    <row r="285" spans="1:7" ht="17.399999999999999">
      <c r="A285" s="65" t="s">
        <v>571</v>
      </c>
      <c r="B285" s="44"/>
      <c r="C285" s="45"/>
      <c r="D285" s="43"/>
      <c r="E285" s="45"/>
      <c r="F285" s="43"/>
    </row>
    <row r="286" spans="1:7" ht="17.399999999999999">
      <c r="A286" s="81" t="s">
        <v>1517</v>
      </c>
      <c r="B286" s="44" t="s">
        <v>7</v>
      </c>
      <c r="C286" s="45">
        <v>95</v>
      </c>
      <c r="D286" s="43"/>
      <c r="E286" s="45">
        <f>Table31422[[#This Row],[PRICE]]*Table31422[[#This Row],[QTY ORDERED ]]</f>
        <v>0</v>
      </c>
      <c r="F286" s="43"/>
    </row>
    <row r="287" spans="1:7" ht="17.399999999999999">
      <c r="A287" s="50" t="s">
        <v>834</v>
      </c>
      <c r="B287" s="44" t="s">
        <v>7</v>
      </c>
      <c r="C287" s="45">
        <v>85</v>
      </c>
      <c r="D287" s="43"/>
      <c r="E287" s="48">
        <f>Table31422[[#This Row],[PRICE]]*Table31422[[#This Row],[QTY ORDERED ]]</f>
        <v>0</v>
      </c>
      <c r="F287" s="43"/>
    </row>
    <row r="288" spans="1:7" ht="17.399999999999999">
      <c r="A288" s="50" t="s">
        <v>922</v>
      </c>
      <c r="B288" s="44" t="s">
        <v>4</v>
      </c>
      <c r="C288" s="48">
        <v>335</v>
      </c>
      <c r="D288" s="43"/>
      <c r="E288" s="48">
        <f>Table31422[[#This Row],[PRICE]]*Table31422[[#This Row],[QTY ORDERED ]]</f>
        <v>0</v>
      </c>
      <c r="F288" s="43"/>
    </row>
    <row r="289" spans="1:6" ht="17.399999999999999">
      <c r="A289" s="120" t="s">
        <v>1519</v>
      </c>
      <c r="B289" s="44" t="s">
        <v>7</v>
      </c>
      <c r="C289" s="48">
        <v>235</v>
      </c>
      <c r="D289" s="43"/>
      <c r="E289" s="48">
        <f>Table31422[[#This Row],[PRICE]]*Table31422[[#This Row],[QTY ORDERED ]]</f>
        <v>0</v>
      </c>
      <c r="F289" s="43"/>
    </row>
    <row r="290" spans="1:6" ht="17.399999999999999">
      <c r="A290" s="120" t="s">
        <v>1787</v>
      </c>
      <c r="B290" s="44" t="s">
        <v>7</v>
      </c>
      <c r="C290" s="48">
        <v>149</v>
      </c>
      <c r="D290" s="43"/>
      <c r="E290" s="48"/>
      <c r="F290" s="43"/>
    </row>
    <row r="291" spans="1:6" ht="17.399999999999999">
      <c r="A291" s="155" t="s">
        <v>833</v>
      </c>
      <c r="B291" s="44" t="s">
        <v>7</v>
      </c>
      <c r="C291" s="48">
        <v>155</v>
      </c>
      <c r="D291" s="43"/>
      <c r="E291" s="48"/>
      <c r="F291" s="43"/>
    </row>
    <row r="292" spans="1:6" ht="17.399999999999999">
      <c r="A292" s="51" t="s">
        <v>399</v>
      </c>
      <c r="B292" s="73"/>
      <c r="C292" s="69"/>
      <c r="D292" s="173"/>
      <c r="E292" s="69"/>
      <c r="F292" s="43"/>
    </row>
    <row r="293" spans="1:6" ht="17.399999999999999">
      <c r="A293" s="50" t="s">
        <v>618</v>
      </c>
      <c r="B293" s="44" t="s">
        <v>7</v>
      </c>
      <c r="C293" s="45">
        <v>119</v>
      </c>
      <c r="D293" s="43"/>
      <c r="E293" s="45">
        <f>Table31422[[#This Row],[PRICE]]*Table31422[[#This Row],[QTY ORDERED ]]</f>
        <v>0</v>
      </c>
      <c r="F293" s="43"/>
    </row>
    <row r="294" spans="1:6" ht="17.399999999999999">
      <c r="A294" s="51" t="s">
        <v>408</v>
      </c>
      <c r="B294" s="73" t="s">
        <v>123</v>
      </c>
      <c r="C294" s="69" t="s">
        <v>124</v>
      </c>
      <c r="D294" s="173" t="s">
        <v>125</v>
      </c>
      <c r="E294" s="63"/>
      <c r="F294" s="240"/>
    </row>
    <row r="295" spans="1:6" ht="17.399999999999999">
      <c r="A295" s="512" t="s">
        <v>1797</v>
      </c>
      <c r="B295" s="513" t="s">
        <v>4</v>
      </c>
      <c r="C295" s="514">
        <v>150</v>
      </c>
      <c r="D295" s="515"/>
      <c r="E295" s="514">
        <f>Table31422[[#This Row],[PRICE]]*Table31422[[#This Row],[QTY ORDERED ]]</f>
        <v>0</v>
      </c>
      <c r="F295" s="511"/>
    </row>
    <row r="296" spans="1:6" ht="17.399999999999999">
      <c r="A296" s="512" t="s">
        <v>1798</v>
      </c>
      <c r="B296" s="513" t="s">
        <v>4</v>
      </c>
      <c r="C296" s="514">
        <v>195</v>
      </c>
      <c r="D296" s="515"/>
      <c r="E296" s="514">
        <f>Table31422[[#This Row],[PRICE]]*Table31422[[#This Row],[QTY ORDERED ]]</f>
        <v>0</v>
      </c>
      <c r="F296" s="511"/>
    </row>
    <row r="297" spans="1:6" ht="17.399999999999999">
      <c r="A297" s="155" t="s">
        <v>415</v>
      </c>
      <c r="B297" s="59" t="s">
        <v>4</v>
      </c>
      <c r="C297" s="46">
        <v>130</v>
      </c>
      <c r="D297" s="50"/>
      <c r="E297" s="46"/>
      <c r="F297" s="43"/>
    </row>
    <row r="298" spans="1:6" ht="17.399999999999999">
      <c r="A298" s="51" t="s">
        <v>430</v>
      </c>
      <c r="B298" s="73"/>
      <c r="C298" s="69"/>
      <c r="D298" s="173"/>
      <c r="E298" s="63"/>
      <c r="F298" s="43"/>
    </row>
    <row r="299" spans="1:6" ht="17.399999999999999">
      <c r="A299" s="43" t="s">
        <v>411</v>
      </c>
      <c r="B299" s="44" t="s">
        <v>7</v>
      </c>
      <c r="C299" s="45">
        <v>95</v>
      </c>
      <c r="D299" s="43"/>
      <c r="E299" s="45">
        <f>Table31422[[#This Row],[PRICE]]*Table31422[[#This Row],[QTY ORDERED ]]</f>
        <v>0</v>
      </c>
      <c r="F299" s="43"/>
    </row>
    <row r="300" spans="1:6" ht="17.399999999999999">
      <c r="A300" s="43" t="s">
        <v>412</v>
      </c>
      <c r="B300" s="44" t="s">
        <v>7</v>
      </c>
      <c r="C300" s="45">
        <v>75</v>
      </c>
      <c r="D300" s="43"/>
      <c r="E300" s="45">
        <f>Table31422[[#This Row],[PRICE]]*Table31422[[#This Row],[QTY ORDERED ]]</f>
        <v>0</v>
      </c>
      <c r="F300" s="43"/>
    </row>
    <row r="301" spans="1:6" ht="17.399999999999999">
      <c r="A301" s="57" t="s">
        <v>353</v>
      </c>
      <c r="B301" s="65" t="s">
        <v>7</v>
      </c>
      <c r="C301" s="66">
        <v>350</v>
      </c>
      <c r="D301" s="43"/>
      <c r="E301" s="66">
        <f>Table31422[[#This Row],[PRICE]]*Table31422[[#This Row],[QTY ORDERED ]]</f>
        <v>0</v>
      </c>
      <c r="F301" s="43"/>
    </row>
    <row r="302" spans="1:6" ht="17.399999999999999">
      <c r="A302" s="51" t="s">
        <v>354</v>
      </c>
      <c r="B302" s="73" t="s">
        <v>123</v>
      </c>
      <c r="C302" s="69" t="s">
        <v>124</v>
      </c>
      <c r="D302" s="173" t="s">
        <v>125</v>
      </c>
      <c r="E302" s="63"/>
      <c r="F302" s="43"/>
    </row>
    <row r="303" spans="1:6" ht="17.399999999999999">
      <c r="A303" s="43" t="s">
        <v>1630</v>
      </c>
      <c r="B303" s="44" t="s">
        <v>7</v>
      </c>
      <c r="C303" s="45">
        <v>13</v>
      </c>
      <c r="D303" s="43"/>
      <c r="E303" s="45">
        <f>Table31422[[#This Row],[PRICE]]*Table31422[[#This Row],[QTY ORDERED ]]</f>
        <v>0</v>
      </c>
      <c r="F303" s="43"/>
    </row>
    <row r="304" spans="1:6" ht="17.399999999999999">
      <c r="A304" s="43" t="s">
        <v>355</v>
      </c>
      <c r="B304" s="44" t="s">
        <v>7</v>
      </c>
      <c r="C304" s="45">
        <v>20</v>
      </c>
      <c r="D304" s="43"/>
      <c r="E304" s="45">
        <f>Table31422[[#This Row],[PRICE]]*Table31422[[#This Row],[QTY ORDERED ]]</f>
        <v>0</v>
      </c>
      <c r="F304" s="43"/>
    </row>
    <row r="305" spans="1:6" ht="17.399999999999999">
      <c r="A305" s="50" t="s">
        <v>822</v>
      </c>
      <c r="B305" s="44" t="s">
        <v>7</v>
      </c>
      <c r="C305" s="45">
        <v>10.029999999999999</v>
      </c>
      <c r="D305" s="43"/>
      <c r="E305" s="45">
        <f>Table31422[[#This Row],[PRICE]]*Table31422[[#This Row],[QTY ORDERED ]]</f>
        <v>0</v>
      </c>
      <c r="F305" s="43"/>
    </row>
    <row r="306" spans="1:6" ht="17.399999999999999">
      <c r="A306" s="43" t="s">
        <v>356</v>
      </c>
      <c r="B306" s="44" t="s">
        <v>7</v>
      </c>
      <c r="C306" s="45">
        <v>20</v>
      </c>
      <c r="D306" s="43"/>
      <c r="E306" s="45">
        <f>Table31422[[#This Row],[PRICE]]*Table31422[[#This Row],[QTY ORDERED ]]</f>
        <v>0</v>
      </c>
      <c r="F306" s="43"/>
    </row>
    <row r="307" spans="1:6" ht="17.399999999999999">
      <c r="A307" s="43" t="s">
        <v>357</v>
      </c>
      <c r="B307" s="44" t="s">
        <v>7</v>
      </c>
      <c r="C307" s="45">
        <v>20.75</v>
      </c>
      <c r="D307" s="43"/>
      <c r="E307" s="45">
        <f>Table31422[[#This Row],[PRICE]]*Table31422[[#This Row],[QTY ORDERED ]]</f>
        <v>0</v>
      </c>
      <c r="F307" s="43"/>
    </row>
    <row r="308" spans="1:6" ht="17.399999999999999">
      <c r="A308" s="50" t="s">
        <v>680</v>
      </c>
      <c r="B308" s="44" t="s">
        <v>7</v>
      </c>
      <c r="C308" s="48">
        <v>20</v>
      </c>
      <c r="D308" s="43"/>
      <c r="E308" s="45">
        <f>Table31422[[#This Row],[PRICE]]*Table31422[[#This Row],[QTY ORDERED ]]</f>
        <v>0</v>
      </c>
      <c r="F308" s="43"/>
    </row>
    <row r="309" spans="1:6" ht="17.399999999999999">
      <c r="A309" s="43" t="s">
        <v>681</v>
      </c>
      <c r="B309" s="44" t="s">
        <v>7</v>
      </c>
      <c r="C309" s="48">
        <v>25</v>
      </c>
      <c r="D309" s="43"/>
      <c r="E309" s="45">
        <f>Table31422[[#This Row],[PRICE]]*Table31422[[#This Row],[QTY ORDERED ]]</f>
        <v>0</v>
      </c>
      <c r="F309" s="43"/>
    </row>
    <row r="310" spans="1:6" ht="17.399999999999999">
      <c r="A310" s="137" t="s">
        <v>816</v>
      </c>
      <c r="B310" s="138" t="s">
        <v>818</v>
      </c>
      <c r="C310" s="172" t="s">
        <v>123</v>
      </c>
      <c r="D310" s="177" t="s">
        <v>817</v>
      </c>
      <c r="E310" s="177" t="s">
        <v>125</v>
      </c>
      <c r="F310" s="43"/>
    </row>
    <row r="311" spans="1:6" ht="17.399999999999999">
      <c r="A311" s="155" t="s">
        <v>1475</v>
      </c>
      <c r="B311" s="44" t="s">
        <v>7</v>
      </c>
      <c r="C311" s="48">
        <v>28</v>
      </c>
      <c r="D311" s="43"/>
      <c r="E311" s="48"/>
      <c r="F311" s="240"/>
    </row>
    <row r="312" spans="1:6" ht="17.399999999999999">
      <c r="A312" s="352" t="s">
        <v>1478</v>
      </c>
      <c r="B312" s="377" t="s">
        <v>7</v>
      </c>
      <c r="C312" s="378">
        <v>41.51</v>
      </c>
      <c r="D312" s="379"/>
      <c r="E312" s="380"/>
      <c r="F312" s="400"/>
    </row>
    <row r="313" spans="1:6" ht="17.399999999999999">
      <c r="A313" s="155" t="s">
        <v>1474</v>
      </c>
      <c r="B313" s="44" t="s">
        <v>7</v>
      </c>
      <c r="C313" s="48">
        <v>22.22</v>
      </c>
      <c r="D313" s="43"/>
      <c r="E313" s="48"/>
      <c r="F313" s="133"/>
    </row>
    <row r="314" spans="1:6" ht="17.399999999999999">
      <c r="A314" s="47" t="s">
        <v>1784</v>
      </c>
      <c r="B314" s="44" t="s">
        <v>7</v>
      </c>
      <c r="C314" s="48">
        <v>37.869999999999997</v>
      </c>
      <c r="D314" s="43"/>
      <c r="E314" s="48"/>
      <c r="F314" s="133"/>
    </row>
    <row r="315" spans="1:6" ht="17.399999999999999">
      <c r="A315" s="47" t="s">
        <v>1785</v>
      </c>
      <c r="B315" s="44" t="s">
        <v>7</v>
      </c>
      <c r="C315" s="48">
        <v>50.37</v>
      </c>
      <c r="D315" s="43"/>
      <c r="E315" s="48"/>
      <c r="F315" s="133"/>
    </row>
    <row r="316" spans="1:6" ht="17.399999999999999">
      <c r="A316" s="120" t="s">
        <v>1487</v>
      </c>
      <c r="B316" s="44" t="s">
        <v>7</v>
      </c>
      <c r="C316" s="48">
        <v>35</v>
      </c>
      <c r="D316" s="43"/>
      <c r="E316" s="46">
        <f>Table31422[[#This Row],[PRICE]]*Table31422[[#This Row],[QTY ORDERED ]]</f>
        <v>0</v>
      </c>
      <c r="F316" s="133"/>
    </row>
    <row r="317" spans="1:6" ht="17.399999999999999">
      <c r="A317" s="120" t="s">
        <v>1486</v>
      </c>
      <c r="B317" s="44" t="s">
        <v>7</v>
      </c>
      <c r="C317" s="48">
        <v>35</v>
      </c>
      <c r="D317" s="43"/>
      <c r="E317" s="46">
        <f>Table31422[[#This Row],[PRICE]]*Table31422[[#This Row],[QTY ORDERED ]]</f>
        <v>0</v>
      </c>
      <c r="F317" s="133"/>
    </row>
    <row r="318" spans="1:6" ht="17.399999999999999">
      <c r="A318" s="155" t="s">
        <v>1458</v>
      </c>
      <c r="B318" s="44" t="s">
        <v>7</v>
      </c>
      <c r="C318" s="48">
        <v>33.450000000000003</v>
      </c>
      <c r="D318" s="43"/>
      <c r="E318" s="48"/>
      <c r="F318" s="133"/>
    </row>
    <row r="319" spans="1:6" ht="17.399999999999999">
      <c r="A319" s="155" t="s">
        <v>1459</v>
      </c>
      <c r="B319" s="44" t="s">
        <v>7</v>
      </c>
      <c r="C319" s="48">
        <v>20.350000000000001</v>
      </c>
      <c r="D319" s="43"/>
      <c r="E319" s="48"/>
      <c r="F319" s="133"/>
    </row>
    <row r="320" spans="1:6" ht="17.399999999999999">
      <c r="A320" s="155" t="s">
        <v>1457</v>
      </c>
      <c r="B320" s="44" t="s">
        <v>7</v>
      </c>
      <c r="C320" s="48">
        <v>43.24</v>
      </c>
      <c r="D320" s="43"/>
      <c r="E320" s="48"/>
      <c r="F320" s="133"/>
    </row>
    <row r="321" spans="1:6" ht="17.399999999999999">
      <c r="A321" s="155" t="s">
        <v>1460</v>
      </c>
      <c r="B321" s="44" t="s">
        <v>7</v>
      </c>
      <c r="C321" s="48">
        <v>39.49</v>
      </c>
      <c r="D321" s="43"/>
      <c r="E321" s="48"/>
      <c r="F321" s="133"/>
    </row>
    <row r="322" spans="1:6" ht="17.399999999999999">
      <c r="A322" s="47" t="s">
        <v>1786</v>
      </c>
      <c r="B322" s="44" t="s">
        <v>7</v>
      </c>
      <c r="C322" s="48">
        <v>54</v>
      </c>
      <c r="D322" s="43"/>
      <c r="E322" s="48">
        <f>Table31422[[#This Row],[PRICE]]*Table31422[[#This Row],[QTY ORDERED ]]</f>
        <v>0</v>
      </c>
      <c r="F322" s="133"/>
    </row>
    <row r="323" spans="1:6" ht="17.399999999999999">
      <c r="A323" s="137" t="s">
        <v>1255</v>
      </c>
      <c r="B323" s="73" t="s">
        <v>123</v>
      </c>
      <c r="C323" s="69" t="s">
        <v>124</v>
      </c>
      <c r="D323" s="173" t="s">
        <v>125</v>
      </c>
      <c r="E323" s="63"/>
      <c r="F323" s="133"/>
    </row>
    <row r="324" spans="1:6" ht="17.399999999999999">
      <c r="A324" s="71" t="s">
        <v>144</v>
      </c>
      <c r="B324" s="44" t="s">
        <v>7</v>
      </c>
      <c r="C324" s="100">
        <v>49</v>
      </c>
      <c r="D324" s="176"/>
      <c r="E324" s="72">
        <f>C324*D324</f>
        <v>0</v>
      </c>
      <c r="F324" s="133"/>
    </row>
    <row r="325" spans="1:6" ht="17.399999999999999">
      <c r="A325" s="44"/>
      <c r="B325" s="465" t="s">
        <v>153</v>
      </c>
      <c r="C325" s="465"/>
      <c r="D325" s="465"/>
      <c r="E325" s="69">
        <f>SUM(Table31422[TOTAL])</f>
        <v>0</v>
      </c>
      <c r="F325" s="242"/>
    </row>
    <row r="326" spans="1:6" ht="15.6">
      <c r="A326" s="22"/>
      <c r="B326" s="22"/>
      <c r="C326" s="236"/>
      <c r="D326" s="19"/>
      <c r="E326" s="236"/>
      <c r="F326" s="242"/>
    </row>
    <row r="327" spans="1:6" ht="17.399999999999999">
      <c r="A327" s="237"/>
      <c r="B327" s="238"/>
      <c r="C327" s="239"/>
      <c r="D327" s="240"/>
      <c r="E327" s="240"/>
      <c r="F327" s="242"/>
    </row>
    <row r="328" spans="1:6" ht="21">
      <c r="A328" s="477"/>
      <c r="B328" s="477"/>
      <c r="C328" s="247"/>
      <c r="D328" s="247"/>
      <c r="E328" s="247"/>
      <c r="F328" s="242"/>
    </row>
    <row r="329" spans="1:6">
      <c r="A329" s="241"/>
      <c r="B329" s="242"/>
      <c r="C329" s="243"/>
      <c r="D329" s="244"/>
      <c r="E329" s="1"/>
      <c r="F329" s="242"/>
    </row>
    <row r="330" spans="1:6">
      <c r="A330" s="241"/>
      <c r="B330" s="242"/>
      <c r="C330" s="245"/>
      <c r="D330" s="244"/>
      <c r="E330" s="1"/>
      <c r="F330" s="242"/>
    </row>
    <row r="331" spans="1:6">
      <c r="A331" s="241"/>
      <c r="B331" s="242"/>
      <c r="C331" s="243"/>
      <c r="D331" s="244"/>
      <c r="E331" s="1"/>
      <c r="F331" s="242"/>
    </row>
    <row r="332" spans="1:6">
      <c r="A332" s="241"/>
      <c r="B332" s="242"/>
      <c r="C332" s="245"/>
      <c r="D332" s="244"/>
      <c r="E332" s="1"/>
      <c r="F332" s="242"/>
    </row>
    <row r="333" spans="1:6">
      <c r="A333" s="241"/>
      <c r="B333" s="242"/>
      <c r="C333" s="243"/>
      <c r="D333" s="244"/>
      <c r="E333" s="1"/>
      <c r="F333" s="242"/>
    </row>
    <row r="334" spans="1:6">
      <c r="A334" s="241"/>
      <c r="B334" s="242"/>
      <c r="C334" s="245"/>
      <c r="D334" s="244"/>
      <c r="E334" s="1"/>
      <c r="F334" s="242"/>
    </row>
    <row r="335" spans="1:6">
      <c r="A335" s="241"/>
      <c r="B335" s="242"/>
      <c r="C335" s="243"/>
      <c r="D335" s="244"/>
      <c r="E335" s="1"/>
      <c r="F335" s="242"/>
    </row>
    <row r="336" spans="1:6" ht="17.399999999999999">
      <c r="A336" s="241"/>
      <c r="B336" s="242"/>
      <c r="C336" s="245"/>
      <c r="D336" s="244"/>
      <c r="E336" s="1"/>
      <c r="F336" s="246"/>
    </row>
    <row r="337" spans="1:5">
      <c r="A337" s="241"/>
      <c r="B337" s="242"/>
      <c r="C337" s="245"/>
      <c r="D337" s="244"/>
      <c r="E337" s="1"/>
    </row>
    <row r="338" spans="1:5">
      <c r="A338" s="241"/>
      <c r="B338" s="242"/>
      <c r="C338" s="243"/>
      <c r="D338" s="244"/>
      <c r="E338" s="1"/>
    </row>
    <row r="339" spans="1:5">
      <c r="A339" s="241"/>
      <c r="B339" s="242"/>
      <c r="C339" s="243"/>
      <c r="D339" s="244"/>
      <c r="E339" s="1"/>
    </row>
    <row r="340" spans="1:5">
      <c r="A340" s="241"/>
      <c r="B340" s="242"/>
      <c r="C340" s="243"/>
      <c r="D340" s="244"/>
      <c r="E340" s="1"/>
    </row>
    <row r="341" spans="1:5">
      <c r="A341" s="241"/>
      <c r="B341" s="242"/>
      <c r="C341" s="243"/>
      <c r="D341" s="244"/>
      <c r="E341" s="1"/>
    </row>
    <row r="342" spans="1:5">
      <c r="A342" s="241"/>
      <c r="B342" s="242"/>
      <c r="C342" s="243"/>
      <c r="D342" s="244"/>
      <c r="E342" s="1"/>
    </row>
    <row r="343" spans="1:5">
      <c r="A343" s="241"/>
      <c r="B343" s="242"/>
      <c r="C343" s="243"/>
      <c r="D343" s="244"/>
      <c r="E343" s="1"/>
    </row>
    <row r="344" spans="1:5">
      <c r="A344" s="241"/>
      <c r="B344" s="242"/>
      <c r="C344" s="243"/>
      <c r="D344" s="244"/>
      <c r="E344" s="1"/>
    </row>
    <row r="345" spans="1:5">
      <c r="A345" s="241"/>
      <c r="B345" s="242"/>
      <c r="C345" s="243"/>
      <c r="D345" s="244"/>
      <c r="E345" s="1"/>
    </row>
    <row r="346" spans="1:5">
      <c r="A346" s="241"/>
      <c r="B346" s="242"/>
      <c r="C346" s="245"/>
      <c r="D346" s="244"/>
      <c r="E346" s="1"/>
    </row>
    <row r="347" spans="1:5">
      <c r="A347" s="241"/>
      <c r="B347" s="242"/>
      <c r="C347" s="245"/>
      <c r="D347" s="244"/>
      <c r="E347" s="1"/>
    </row>
    <row r="348" spans="1:5">
      <c r="A348" s="241"/>
      <c r="B348" s="242"/>
      <c r="C348" s="245"/>
      <c r="D348" s="244"/>
      <c r="E348" s="1"/>
    </row>
    <row r="349" spans="1:5">
      <c r="A349" s="241"/>
      <c r="B349" s="242"/>
      <c r="C349" s="245"/>
      <c r="D349" s="244"/>
      <c r="E349" s="1"/>
    </row>
    <row r="350" spans="1:5">
      <c r="A350" s="241"/>
      <c r="B350" s="242"/>
      <c r="C350" s="245"/>
      <c r="D350" s="244"/>
      <c r="E350" s="1"/>
    </row>
    <row r="351" spans="1:5" ht="17.399999999999999">
      <c r="C351" s="474"/>
      <c r="D351" s="474"/>
      <c r="E351" s="474"/>
    </row>
  </sheetData>
  <mergeCells count="7">
    <mergeCell ref="F4:F6"/>
    <mergeCell ref="C351:E351"/>
    <mergeCell ref="B325:D325"/>
    <mergeCell ref="A6:B6"/>
    <mergeCell ref="A1:E3"/>
    <mergeCell ref="A328:B328"/>
    <mergeCell ref="A4:E5"/>
  </mergeCells>
  <pageMargins left="0.25" right="0.25" top="0.75" bottom="0.75" header="0.3" footer="0.3"/>
  <pageSetup paperSize="9" scale="71" fitToHeight="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7796-E796-4849-8A60-979458D9FF2C}">
  <sheetPr>
    <tabColor rgb="FFC277AC"/>
    <pageSetUpPr fitToPage="1"/>
  </sheetPr>
  <dimension ref="A1:F247"/>
  <sheetViews>
    <sheetView topLeftCell="A163" workbookViewId="0">
      <selection activeCell="E139" sqref="E139"/>
    </sheetView>
  </sheetViews>
  <sheetFormatPr defaultColWidth="10.77734375" defaultRowHeight="21"/>
  <cols>
    <col min="1" max="1" width="113" style="1" bestFit="1" customWidth="1"/>
    <col min="2" max="2" width="22.33203125" style="32" bestFit="1" customWidth="1"/>
    <col min="3" max="3" width="18.33203125" style="1" bestFit="1" customWidth="1"/>
    <col min="4" max="4" width="16.109375" style="25" bestFit="1" customWidth="1"/>
    <col min="5" max="5" width="23.44140625" style="383" bestFit="1" customWidth="1"/>
    <col min="6" max="16384" width="10.77734375" style="1"/>
  </cols>
  <sheetData>
    <row r="1" spans="1:6" ht="15" customHeight="1">
      <c r="A1" s="456" t="s">
        <v>489</v>
      </c>
      <c r="B1" s="457"/>
      <c r="C1" s="457"/>
      <c r="D1" s="458"/>
      <c r="E1" s="382"/>
    </row>
    <row r="2" spans="1:6" ht="15" customHeight="1">
      <c r="A2" s="459"/>
      <c r="B2" s="460"/>
      <c r="C2" s="460"/>
      <c r="D2" s="475"/>
      <c r="E2" s="382"/>
    </row>
    <row r="3" spans="1:6" ht="15" customHeight="1">
      <c r="A3" s="459"/>
      <c r="B3" s="460"/>
      <c r="C3" s="460"/>
      <c r="D3" s="475"/>
      <c r="E3" s="382"/>
    </row>
    <row r="4" spans="1:6" ht="15" customHeight="1" thickBot="1">
      <c r="A4" s="461"/>
      <c r="B4" s="462"/>
      <c r="C4" s="462"/>
      <c r="D4" s="476"/>
    </row>
    <row r="5" spans="1:6" ht="15" customHeight="1">
      <c r="A5" s="482" t="s">
        <v>1790</v>
      </c>
      <c r="B5" s="483"/>
      <c r="C5" s="483"/>
      <c r="D5" s="484"/>
      <c r="E5" s="384"/>
      <c r="F5" s="326"/>
    </row>
    <row r="6" spans="1:6" ht="51" customHeight="1" thickBot="1">
      <c r="A6" s="485"/>
      <c r="B6" s="486"/>
      <c r="C6" s="486"/>
      <c r="D6" s="487"/>
      <c r="E6" s="384"/>
      <c r="F6" s="326"/>
    </row>
    <row r="7" spans="1:6" ht="28.8" thickBot="1">
      <c r="A7" s="121" t="s">
        <v>443</v>
      </c>
      <c r="B7" s="26">
        <f>'RECAP ORDER '!E17</f>
        <v>1</v>
      </c>
      <c r="C7" s="12">
        <f>'RECAP ORDER '!F17</f>
        <v>9</v>
      </c>
      <c r="D7" s="26">
        <f>'RECAP ORDER '!G17</f>
        <v>2023</v>
      </c>
    </row>
    <row r="8" spans="1:6" ht="33.6" thickBot="1">
      <c r="A8" s="364"/>
      <c r="B8" s="361"/>
      <c r="C8" s="362"/>
      <c r="D8" s="363"/>
    </row>
    <row r="9" spans="1:6">
      <c r="A9" s="73" t="s">
        <v>910</v>
      </c>
      <c r="B9" s="74" t="s">
        <v>124</v>
      </c>
      <c r="C9" s="75" t="s">
        <v>125</v>
      </c>
      <c r="D9" s="63" t="s">
        <v>126</v>
      </c>
    </row>
    <row r="10" spans="1:6">
      <c r="A10" s="78" t="s">
        <v>145</v>
      </c>
      <c r="B10" s="76">
        <v>65</v>
      </c>
      <c r="C10" s="56"/>
      <c r="D10" s="45">
        <f>Table7085[[#This Row],[PRICE]]*Table7085[[#This Row],[QTY ORDERED ]]</f>
        <v>0</v>
      </c>
      <c r="E10" s="381"/>
      <c r="F10" s="316"/>
    </row>
    <row r="11" spans="1:6">
      <c r="A11" s="81" t="s">
        <v>1638</v>
      </c>
      <c r="B11" s="76">
        <v>9</v>
      </c>
      <c r="C11" s="56"/>
      <c r="D11" s="45">
        <f>Table7085[[#This Row],[QTY ORDERED ]]*Table7085[[#This Row],[PRICE]]</f>
        <v>0</v>
      </c>
      <c r="E11" s="381"/>
      <c r="F11" s="316"/>
    </row>
    <row r="12" spans="1:6">
      <c r="A12" s="81" t="s">
        <v>1690</v>
      </c>
      <c r="B12" s="76">
        <v>9</v>
      </c>
      <c r="C12" s="56"/>
      <c r="D12" s="45">
        <f>Table7085[[#This Row],[QTY ORDERED ]]*Table7085[[#This Row],[PRICE]]</f>
        <v>0</v>
      </c>
      <c r="E12" s="381"/>
      <c r="F12" s="316"/>
    </row>
    <row r="13" spans="1:6">
      <c r="A13" s="81" t="s">
        <v>1667</v>
      </c>
      <c r="B13" s="76">
        <v>16</v>
      </c>
      <c r="C13" s="56"/>
      <c r="D13" s="45">
        <f>Table7085[[#This Row],[QTY ORDERED ]]*Table7085[[#This Row],[PRICE]]</f>
        <v>0</v>
      </c>
      <c r="E13" s="381"/>
      <c r="F13" s="316"/>
    </row>
    <row r="14" spans="1:6">
      <c r="A14" s="56" t="s">
        <v>155</v>
      </c>
      <c r="B14" s="76">
        <v>1312.5</v>
      </c>
      <c r="C14" s="43"/>
      <c r="D14" s="48">
        <f>Table7085[[#This Row],[QTY ORDERED ]]*Table7085[[#This Row],[PRICE]]</f>
        <v>0</v>
      </c>
      <c r="E14" s="381"/>
      <c r="F14" s="316">
        <f>Table7085[[#This Row],[PRICE]]*0.1</f>
        <v>131.25</v>
      </c>
    </row>
    <row r="15" spans="1:6">
      <c r="A15" s="51" t="s">
        <v>1220</v>
      </c>
      <c r="B15" s="52"/>
      <c r="C15" s="41"/>
      <c r="D15" s="40"/>
    </row>
    <row r="16" spans="1:6">
      <c r="A16" s="180" t="s">
        <v>840</v>
      </c>
      <c r="B16" s="76">
        <v>85</v>
      </c>
      <c r="C16" s="43"/>
      <c r="D16" s="48"/>
    </row>
    <row r="17" spans="1:6">
      <c r="A17" s="180" t="s">
        <v>841</v>
      </c>
      <c r="B17" s="76">
        <v>85</v>
      </c>
      <c r="C17" s="43"/>
      <c r="D17" s="48"/>
    </row>
    <row r="18" spans="1:6">
      <c r="A18" s="51" t="s">
        <v>619</v>
      </c>
      <c r="B18" s="52"/>
      <c r="C18" s="41"/>
      <c r="D18" s="40"/>
    </row>
    <row r="19" spans="1:6">
      <c r="A19" s="47" t="s">
        <v>490</v>
      </c>
      <c r="B19" s="76">
        <v>29.5</v>
      </c>
      <c r="C19" s="43"/>
      <c r="D19" s="45"/>
      <c r="E19" s="385"/>
      <c r="F19" s="316">
        <f>Table7085[[#This Row],[PRICE]]*0.2</f>
        <v>5.9</v>
      </c>
    </row>
    <row r="20" spans="1:6">
      <c r="A20" s="366" t="s">
        <v>491</v>
      </c>
      <c r="B20" s="76">
        <v>29.5</v>
      </c>
      <c r="C20" s="43"/>
      <c r="D20" s="45">
        <f>Table7085[[#This Row],[QTY ORDERED ]]*Table7085[[#This Row],[PRICE]]</f>
        <v>0</v>
      </c>
      <c r="E20" s="386">
        <v>22</v>
      </c>
      <c r="F20" s="316">
        <f>Table7085[[#This Row],[PRICE]]*0.2</f>
        <v>5.9</v>
      </c>
    </row>
    <row r="21" spans="1:6">
      <c r="A21" s="155" t="s">
        <v>492</v>
      </c>
      <c r="B21" s="77">
        <v>29.5</v>
      </c>
      <c r="C21" s="43"/>
      <c r="D21" s="45"/>
      <c r="E21" s="387"/>
      <c r="F21" s="316">
        <f>Table7085[[#This Row],[PRICE]]*0.2</f>
        <v>5.9</v>
      </c>
    </row>
    <row r="22" spans="1:6">
      <c r="A22" s="366" t="s">
        <v>493</v>
      </c>
      <c r="B22" s="77">
        <v>29.5</v>
      </c>
      <c r="C22" s="43"/>
      <c r="D22" s="45">
        <f>Table7085[[#This Row],[QTY ORDERED ]]*Table7085[[#This Row],[PRICE]]</f>
        <v>0</v>
      </c>
      <c r="E22" s="386">
        <v>22</v>
      </c>
      <c r="F22" s="316">
        <f>Table7085[[#This Row],[PRICE]]*0.2</f>
        <v>5.9</v>
      </c>
    </row>
    <row r="23" spans="1:6">
      <c r="A23" s="190" t="s">
        <v>556</v>
      </c>
      <c r="B23" s="77">
        <v>29.5</v>
      </c>
      <c r="C23" s="43"/>
      <c r="D23" s="45">
        <f>Table7085[[#This Row],[QTY ORDERED ]]*Table7085[[#This Row],[PRICE]]</f>
        <v>0</v>
      </c>
      <c r="E23" s="386">
        <v>22</v>
      </c>
      <c r="F23" s="316">
        <f>Table7085[[#This Row],[PRICE]]*0.2</f>
        <v>5.9</v>
      </c>
    </row>
    <row r="24" spans="1:6">
      <c r="A24" s="54" t="s">
        <v>494</v>
      </c>
      <c r="B24" s="76">
        <v>29.5</v>
      </c>
      <c r="C24" s="56"/>
      <c r="D24" s="45"/>
      <c r="E24" s="387"/>
      <c r="F24" s="316">
        <f>Table7085[[#This Row],[PRICE]]*0.2</f>
        <v>5.9</v>
      </c>
    </row>
    <row r="25" spans="1:6">
      <c r="A25" s="367" t="s">
        <v>559</v>
      </c>
      <c r="B25" s="76">
        <v>29.5</v>
      </c>
      <c r="C25" s="56"/>
      <c r="D25" s="45">
        <f>Table7085[[#This Row],[QTY ORDERED ]]*Table7085[[#This Row],[PRICE]]</f>
        <v>0</v>
      </c>
      <c r="E25" s="386">
        <v>22</v>
      </c>
      <c r="F25" s="316">
        <f>Table7085[[#This Row],[PRICE]]*0.2</f>
        <v>5.9</v>
      </c>
    </row>
    <row r="26" spans="1:6">
      <c r="A26" s="180" t="s">
        <v>495</v>
      </c>
      <c r="B26" s="76">
        <v>29.5</v>
      </c>
      <c r="C26" s="56"/>
      <c r="D26" s="45"/>
      <c r="E26" s="387"/>
      <c r="F26" s="316">
        <f>Table7085[[#This Row],[PRICE]]*0.2</f>
        <v>5.9</v>
      </c>
    </row>
    <row r="27" spans="1:6">
      <c r="A27" s="367" t="s">
        <v>496</v>
      </c>
      <c r="B27" s="76">
        <v>29.5</v>
      </c>
      <c r="C27" s="56"/>
      <c r="D27" s="45">
        <f>Table7085[[#This Row],[QTY ORDERED ]]*Table7085[[#This Row],[PRICE]]</f>
        <v>0</v>
      </c>
      <c r="E27" s="386">
        <v>22</v>
      </c>
      <c r="F27" s="316">
        <f>Table7085[[#This Row],[PRICE]]*0.2</f>
        <v>5.9</v>
      </c>
    </row>
    <row r="28" spans="1:6">
      <c r="A28" s="367" t="s">
        <v>497</v>
      </c>
      <c r="B28" s="76">
        <v>29.5</v>
      </c>
      <c r="C28" s="56"/>
      <c r="D28" s="45">
        <f>Table7085[[#This Row],[QTY ORDERED ]]*Table7085[[#This Row],[PRICE]]</f>
        <v>0</v>
      </c>
      <c r="E28" s="386">
        <v>22</v>
      </c>
      <c r="F28" s="316">
        <f>Table7085[[#This Row],[PRICE]]*0.2</f>
        <v>5.9</v>
      </c>
    </row>
    <row r="29" spans="1:6">
      <c r="A29" s="367" t="s">
        <v>498</v>
      </c>
      <c r="B29" s="76">
        <v>29.5</v>
      </c>
      <c r="C29" s="56"/>
      <c r="D29" s="45">
        <f>Table7085[[#This Row],[QTY ORDERED ]]*Table7085[[#This Row],[PRICE]]</f>
        <v>0</v>
      </c>
      <c r="E29" s="386">
        <v>22</v>
      </c>
      <c r="F29" s="316">
        <f>Table7085[[#This Row],[PRICE]]*0.2</f>
        <v>5.9</v>
      </c>
    </row>
    <row r="30" spans="1:6">
      <c r="A30" s="368" t="s">
        <v>499</v>
      </c>
      <c r="B30" s="79">
        <v>29.5</v>
      </c>
      <c r="C30" s="78"/>
      <c r="D30" s="45">
        <f>Table7085[[#This Row],[QTY ORDERED ]]*Table7085[[#This Row],[PRICE]]</f>
        <v>0</v>
      </c>
      <c r="E30" s="386">
        <v>22</v>
      </c>
      <c r="F30" s="316">
        <f>Table7085[[#This Row],[PRICE]]*0.2</f>
        <v>5.9</v>
      </c>
    </row>
    <row r="31" spans="1:6">
      <c r="A31" s="366" t="s">
        <v>500</v>
      </c>
      <c r="B31" s="77">
        <v>29.5</v>
      </c>
      <c r="C31" s="43"/>
      <c r="D31" s="45">
        <f>Table7085[[#This Row],[QTY ORDERED ]]*Table7085[[#This Row],[PRICE]]</f>
        <v>0</v>
      </c>
      <c r="E31" s="386">
        <v>22</v>
      </c>
      <c r="F31" s="316">
        <f>Table7085[[#This Row],[PRICE]]*0.2</f>
        <v>5.9</v>
      </c>
    </row>
    <row r="32" spans="1:6">
      <c r="A32" s="47" t="s">
        <v>557</v>
      </c>
      <c r="B32" s="77">
        <v>29.5</v>
      </c>
      <c r="C32" s="43"/>
      <c r="D32" s="45"/>
      <c r="E32" s="387"/>
      <c r="F32" s="316">
        <f>Table7085[[#This Row],[PRICE]]*0.2</f>
        <v>5.9</v>
      </c>
    </row>
    <row r="33" spans="1:6">
      <c r="A33" s="366" t="s">
        <v>501</v>
      </c>
      <c r="B33" s="77">
        <v>29.5</v>
      </c>
      <c r="C33" s="43"/>
      <c r="D33" s="45">
        <f>Table7085[[#This Row],[QTY ORDERED ]]*Table7085[[#This Row],[PRICE]]</f>
        <v>0</v>
      </c>
      <c r="E33" s="386">
        <v>22</v>
      </c>
      <c r="F33" s="316">
        <f>Table7085[[#This Row],[PRICE]]*0.2</f>
        <v>5.9</v>
      </c>
    </row>
    <row r="34" spans="1:6">
      <c r="A34" s="367" t="s">
        <v>503</v>
      </c>
      <c r="B34" s="76">
        <v>29.5</v>
      </c>
      <c r="C34" s="56"/>
      <c r="D34" s="45">
        <f>Table7085[[#This Row],[QTY ORDERED ]]*Table7085[[#This Row],[PRICE]]</f>
        <v>0</v>
      </c>
      <c r="E34" s="386">
        <v>22</v>
      </c>
      <c r="F34" s="316">
        <f>Table7085[[#This Row],[PRICE]]*0.2</f>
        <v>5.9</v>
      </c>
    </row>
    <row r="35" spans="1:6">
      <c r="A35" s="367" t="s">
        <v>504</v>
      </c>
      <c r="B35" s="76">
        <v>29.5</v>
      </c>
      <c r="C35" s="56"/>
      <c r="D35" s="45">
        <f>Table7085[[#This Row],[QTY ORDERED ]]*Table7085[[#This Row],[PRICE]]</f>
        <v>0</v>
      </c>
      <c r="E35" s="386">
        <v>22</v>
      </c>
      <c r="F35" s="316">
        <f>Table7085[[#This Row],[PRICE]]*0.2</f>
        <v>5.9</v>
      </c>
    </row>
    <row r="36" spans="1:6">
      <c r="A36" s="367" t="s">
        <v>505</v>
      </c>
      <c r="B36" s="76">
        <v>29.5</v>
      </c>
      <c r="C36" s="56"/>
      <c r="D36" s="45">
        <f>Table7085[[#This Row],[QTY ORDERED ]]*Table7085[[#This Row],[PRICE]]</f>
        <v>0</v>
      </c>
      <c r="E36" s="386">
        <v>22</v>
      </c>
      <c r="F36" s="316">
        <f>Table7085[[#This Row],[PRICE]]*0.2</f>
        <v>5.9</v>
      </c>
    </row>
    <row r="37" spans="1:6">
      <c r="A37" s="367" t="s">
        <v>1269</v>
      </c>
      <c r="B37" s="76">
        <v>29.5</v>
      </c>
      <c r="C37" s="56"/>
      <c r="D37" s="45">
        <f>Table7085[[#This Row],[QTY ORDERED ]]*Table7085[[#This Row],[PRICE]]</f>
        <v>0</v>
      </c>
      <c r="E37" s="386">
        <v>22</v>
      </c>
      <c r="F37" s="316">
        <f>Table7085[[#This Row],[PRICE]]*0.2</f>
        <v>5.9</v>
      </c>
    </row>
    <row r="38" spans="1:6">
      <c r="A38" s="367" t="s">
        <v>506</v>
      </c>
      <c r="B38" s="76">
        <v>29.5</v>
      </c>
      <c r="C38" s="56"/>
      <c r="D38" s="45">
        <f>Table7085[[#This Row],[QTY ORDERED ]]*Table7085[[#This Row],[PRICE]]</f>
        <v>0</v>
      </c>
      <c r="E38" s="386">
        <v>22</v>
      </c>
      <c r="F38" s="316">
        <f>Table7085[[#This Row],[PRICE]]*0.2</f>
        <v>5.9</v>
      </c>
    </row>
    <row r="39" spans="1:6">
      <c r="A39" s="367" t="s">
        <v>560</v>
      </c>
      <c r="B39" s="76">
        <v>29.5</v>
      </c>
      <c r="C39" s="56"/>
      <c r="D39" s="45">
        <f>Table7085[[#This Row],[QTY ORDERED ]]*Table7085[[#This Row],[PRICE]]</f>
        <v>0</v>
      </c>
      <c r="E39" s="386">
        <v>22</v>
      </c>
      <c r="F39" s="316">
        <f>Table7085[[#This Row],[PRICE]]*0.2</f>
        <v>5.9</v>
      </c>
    </row>
    <row r="40" spans="1:6">
      <c r="A40" s="368" t="s">
        <v>507</v>
      </c>
      <c r="B40" s="79">
        <v>29.5</v>
      </c>
      <c r="C40" s="78"/>
      <c r="D40" s="45">
        <f>Table7085[[#This Row],[QTY ORDERED ]]*Table7085[[#This Row],[PRICE]]</f>
        <v>0</v>
      </c>
      <c r="E40" s="386">
        <v>22</v>
      </c>
      <c r="F40" s="316">
        <f>Table7085[[#This Row],[PRICE]]*0.2</f>
        <v>5.9</v>
      </c>
    </row>
    <row r="41" spans="1:6">
      <c r="A41" s="367" t="s">
        <v>558</v>
      </c>
      <c r="B41" s="76">
        <v>29.5</v>
      </c>
      <c r="C41" s="56"/>
      <c r="D41" s="45">
        <f>Table7085[[#This Row],[QTY ORDERED ]]*Table7085[[#This Row],[PRICE]]</f>
        <v>0</v>
      </c>
      <c r="E41" s="386">
        <v>22</v>
      </c>
      <c r="F41" s="316">
        <f>Table7085[[#This Row],[PRICE]]*0.2</f>
        <v>5.9</v>
      </c>
    </row>
    <row r="42" spans="1:6">
      <c r="A42" s="366" t="s">
        <v>508</v>
      </c>
      <c r="B42" s="77">
        <v>29.5</v>
      </c>
      <c r="C42" s="43"/>
      <c r="D42" s="45">
        <f>Table7085[[#This Row],[QTY ORDERED ]]*Table7085[[#This Row],[PRICE]]</f>
        <v>0</v>
      </c>
      <c r="E42" s="386">
        <v>22</v>
      </c>
      <c r="F42" s="316">
        <f>Table7085[[#This Row],[PRICE]]*0.2</f>
        <v>5.9</v>
      </c>
    </row>
    <row r="43" spans="1:6">
      <c r="A43" s="367" t="s">
        <v>509</v>
      </c>
      <c r="B43" s="80">
        <v>29.5</v>
      </c>
      <c r="C43" s="56"/>
      <c r="D43" s="45">
        <f>Table7085[[#This Row],[QTY ORDERED ]]*Table7085[[#This Row],[PRICE]]</f>
        <v>0</v>
      </c>
      <c r="E43" s="386">
        <v>22</v>
      </c>
      <c r="F43" s="316">
        <f>Table7085[[#This Row],[PRICE]]*0.2</f>
        <v>5.9</v>
      </c>
    </row>
    <row r="44" spans="1:6">
      <c r="A44" s="367" t="s">
        <v>1271</v>
      </c>
      <c r="B44" s="80">
        <v>29.5</v>
      </c>
      <c r="C44" s="56"/>
      <c r="D44" s="45">
        <f>Table7085[[#This Row],[QTY ORDERED ]]*Table7085[[#This Row],[PRICE]]</f>
        <v>0</v>
      </c>
      <c r="E44" s="386">
        <v>22</v>
      </c>
      <c r="F44" s="316">
        <f>Table7085[[#This Row],[PRICE]]*0.2</f>
        <v>5.9</v>
      </c>
    </row>
    <row r="45" spans="1:6">
      <c r="A45" s="367" t="s">
        <v>510</v>
      </c>
      <c r="B45" s="80">
        <v>29.5</v>
      </c>
      <c r="C45" s="56"/>
      <c r="D45" s="45">
        <f>Table7085[[#This Row],[QTY ORDERED ]]*Table7085[[#This Row],[PRICE]]</f>
        <v>0</v>
      </c>
      <c r="E45" s="386">
        <v>22</v>
      </c>
      <c r="F45" s="316">
        <f>Table7085[[#This Row],[PRICE]]*0.2</f>
        <v>5.9</v>
      </c>
    </row>
    <row r="46" spans="1:6">
      <c r="A46" s="54" t="s">
        <v>512</v>
      </c>
      <c r="B46" s="80">
        <v>29.5</v>
      </c>
      <c r="C46" s="56"/>
      <c r="D46" s="45"/>
      <c r="E46" s="387"/>
      <c r="F46" s="316">
        <f>Table7085[[#This Row],[PRICE]]*0.2</f>
        <v>5.9</v>
      </c>
    </row>
    <row r="47" spans="1:6">
      <c r="A47" s="54" t="s">
        <v>513</v>
      </c>
      <c r="B47" s="80">
        <v>29.5</v>
      </c>
      <c r="C47" s="56"/>
      <c r="D47" s="45"/>
      <c r="E47" s="387"/>
      <c r="F47" s="316">
        <f>Table7085[[#This Row],[PRICE]]*0.2</f>
        <v>5.9</v>
      </c>
    </row>
    <row r="48" spans="1:6">
      <c r="A48" s="367" t="s">
        <v>1270</v>
      </c>
      <c r="B48" s="80">
        <v>29.5</v>
      </c>
      <c r="C48" s="56"/>
      <c r="D48" s="45">
        <f>Table7085[[#This Row],[QTY ORDERED ]]*Table7085[[#This Row],[PRICE]]</f>
        <v>0</v>
      </c>
      <c r="E48" s="386">
        <v>22</v>
      </c>
      <c r="F48" s="316">
        <f>Table7085[[#This Row],[PRICE]]*0.2</f>
        <v>5.9</v>
      </c>
    </row>
    <row r="49" spans="1:6">
      <c r="A49" s="367" t="s">
        <v>514</v>
      </c>
      <c r="B49" s="80">
        <v>29.5</v>
      </c>
      <c r="C49" s="56"/>
      <c r="D49" s="45">
        <f>Table7085[[#This Row],[QTY ORDERED ]]*Table7085[[#This Row],[PRICE]]</f>
        <v>0</v>
      </c>
      <c r="E49" s="386">
        <v>22</v>
      </c>
      <c r="F49" s="316">
        <f>Table7085[[#This Row],[PRICE]]*0.2</f>
        <v>5.9</v>
      </c>
    </row>
    <row r="50" spans="1:6">
      <c r="A50" s="367" t="s">
        <v>515</v>
      </c>
      <c r="B50" s="80">
        <v>29.5</v>
      </c>
      <c r="C50" s="56"/>
      <c r="D50" s="45">
        <f>Table7085[[#This Row],[QTY ORDERED ]]*Table7085[[#This Row],[PRICE]]</f>
        <v>0</v>
      </c>
      <c r="E50" s="386">
        <v>22</v>
      </c>
      <c r="F50" s="316">
        <f>Table7085[[#This Row],[PRICE]]*0.2</f>
        <v>5.9</v>
      </c>
    </row>
    <row r="51" spans="1:6">
      <c r="A51" s="51" t="s">
        <v>574</v>
      </c>
      <c r="B51" s="52"/>
      <c r="C51" s="41"/>
      <c r="D51" s="40"/>
      <c r="E51" s="387"/>
      <c r="F51" s="316">
        <f>Table7085[[#This Row],[PRICE]]*0.2</f>
        <v>0</v>
      </c>
    </row>
    <row r="52" spans="1:6">
      <c r="A52" s="367" t="s">
        <v>563</v>
      </c>
      <c r="B52" s="79">
        <v>29.5</v>
      </c>
      <c r="C52" s="78"/>
      <c r="D52" s="45">
        <f>Table7085[[#This Row],[QTY ORDERED ]]*Table7085[[#This Row],[PRICE]]</f>
        <v>0</v>
      </c>
      <c r="E52" s="394"/>
      <c r="F52" s="316">
        <f>Table7085[[#This Row],[PRICE]]*0.2</f>
        <v>5.9</v>
      </c>
    </row>
    <row r="53" spans="1:6">
      <c r="A53" s="81" t="s">
        <v>1659</v>
      </c>
      <c r="B53" s="76">
        <v>18</v>
      </c>
      <c r="C53" s="56"/>
      <c r="D53" s="48">
        <f>Table7085[[#This Row],[QTY ORDERED ]]*Table7085[[#This Row],[PRICE]]</f>
        <v>0</v>
      </c>
      <c r="E53" s="395"/>
      <c r="F53" s="316"/>
    </row>
    <row r="54" spans="1:6">
      <c r="A54" s="81" t="s">
        <v>1660</v>
      </c>
      <c r="B54" s="76">
        <v>25</v>
      </c>
      <c r="C54" s="56"/>
      <c r="D54" s="48">
        <f>Table7085[[#This Row],[QTY ORDERED ]]*Table7085[[#This Row],[PRICE]]</f>
        <v>0</v>
      </c>
      <c r="E54" s="395"/>
      <c r="F54" s="316"/>
    </row>
    <row r="55" spans="1:6">
      <c r="A55" s="81" t="s">
        <v>1661</v>
      </c>
      <c r="B55" s="76">
        <v>38</v>
      </c>
      <c r="C55" s="56"/>
      <c r="D55" s="48">
        <f>Table7085[[#This Row],[QTY ORDERED ]]*Table7085[[#This Row],[PRICE]]</f>
        <v>0</v>
      </c>
      <c r="E55" s="395"/>
      <c r="F55" s="316"/>
    </row>
    <row r="56" spans="1:6">
      <c r="A56" s="81" t="s">
        <v>1662</v>
      </c>
      <c r="B56" s="76">
        <v>50</v>
      </c>
      <c r="C56" s="56"/>
      <c r="D56" s="48">
        <f>Table7085[[#This Row],[QTY ORDERED ]]*Table7085[[#This Row],[PRICE]]</f>
        <v>0</v>
      </c>
      <c r="E56" s="395"/>
      <c r="F56" s="316"/>
    </row>
    <row r="57" spans="1:6">
      <c r="A57" s="54" t="s">
        <v>502</v>
      </c>
      <c r="B57" s="76">
        <v>29.5</v>
      </c>
      <c r="C57" s="56"/>
      <c r="D57" s="45"/>
      <c r="E57" s="387"/>
      <c r="F57" s="316">
        <f>Table7085[[#This Row],[PRICE]]*0.2</f>
        <v>5.9</v>
      </c>
    </row>
    <row r="58" spans="1:6">
      <c r="A58" s="54" t="s">
        <v>573</v>
      </c>
      <c r="B58" s="79">
        <v>29.5</v>
      </c>
      <c r="C58" s="78"/>
      <c r="D58" s="45"/>
      <c r="E58" s="387"/>
      <c r="F58" s="316">
        <f>Table7085[[#This Row],[PRICE]]*0.2</f>
        <v>5.9</v>
      </c>
    </row>
    <row r="59" spans="1:6">
      <c r="A59" s="367" t="s">
        <v>511</v>
      </c>
      <c r="B59" s="80">
        <v>25</v>
      </c>
      <c r="C59" s="56"/>
      <c r="D59" s="45">
        <f>Table7085[[#This Row],[QTY ORDERED ]]*Table7085[[#This Row],[PRICE]]</f>
        <v>0</v>
      </c>
      <c r="E59" s="386">
        <v>22</v>
      </c>
      <c r="F59" s="316">
        <f>Table7085[[#This Row],[PRICE]]*0.2</f>
        <v>5</v>
      </c>
    </row>
    <row r="60" spans="1:6">
      <c r="A60" s="56" t="s">
        <v>659</v>
      </c>
      <c r="B60" s="76">
        <v>39</v>
      </c>
      <c r="C60" s="56"/>
      <c r="D60" s="45">
        <f>Table7085[[#This Row],[QTY ORDERED ]]*Table7085[[#This Row],[PRICE]]</f>
        <v>0</v>
      </c>
      <c r="E60" s="387"/>
      <c r="F60" s="316">
        <f>Table7085[[#This Row],[PRICE]]*0.2</f>
        <v>7.8000000000000007</v>
      </c>
    </row>
    <row r="61" spans="1:6">
      <c r="A61" s="51" t="s">
        <v>620</v>
      </c>
      <c r="B61" s="74"/>
      <c r="C61" s="75"/>
      <c r="D61" s="63"/>
    </row>
    <row r="62" spans="1:6">
      <c r="A62" s="56" t="s">
        <v>1636</v>
      </c>
      <c r="B62" s="76">
        <v>25</v>
      </c>
      <c r="C62" s="43"/>
      <c r="D62" s="48">
        <f>Table7085[[#This Row],[QTY ORDERED ]]*Table7085[[#This Row],[PRICE]]</f>
        <v>0</v>
      </c>
    </row>
    <row r="63" spans="1:6">
      <c r="A63" s="81" t="s">
        <v>1625</v>
      </c>
      <c r="B63" s="76">
        <v>18</v>
      </c>
      <c r="C63" s="43"/>
      <c r="D63" s="48">
        <f>Table7085[[#This Row],[QTY ORDERED ]]*Table7085[[#This Row],[PRICE]]</f>
        <v>0</v>
      </c>
    </row>
    <row r="64" spans="1:6">
      <c r="A64" s="81" t="s">
        <v>1627</v>
      </c>
      <c r="B64" s="76">
        <v>16</v>
      </c>
      <c r="C64" s="43"/>
      <c r="D64" s="48">
        <f>Table7085[[#This Row],[QTY ORDERED ]]*Table7085[[#This Row],[PRICE]]</f>
        <v>0</v>
      </c>
    </row>
    <row r="65" spans="1:4">
      <c r="A65" s="81" t="s">
        <v>1628</v>
      </c>
      <c r="B65" s="76">
        <v>16</v>
      </c>
      <c r="C65" s="43"/>
      <c r="D65" s="48">
        <f>Table7085[[#This Row],[QTY ORDERED ]]*Table7085[[#This Row],[PRICE]]</f>
        <v>0</v>
      </c>
    </row>
    <row r="66" spans="1:4">
      <c r="A66" s="81" t="s">
        <v>1629</v>
      </c>
      <c r="B66" s="76">
        <v>16</v>
      </c>
      <c r="C66" s="43"/>
      <c r="D66" s="48">
        <f>Table7085[[#This Row],[QTY ORDERED ]]*Table7085[[#This Row],[PRICE]]</f>
        <v>0</v>
      </c>
    </row>
    <row r="67" spans="1:4">
      <c r="A67" s="81" t="s">
        <v>1626</v>
      </c>
      <c r="B67" s="76">
        <v>9</v>
      </c>
      <c r="C67" s="43"/>
      <c r="D67" s="48">
        <f>Table7085[[#This Row],[QTY ORDERED ]]*Table7085[[#This Row],[PRICE]]</f>
        <v>0</v>
      </c>
    </row>
    <row r="68" spans="1:4">
      <c r="A68" s="81" t="s">
        <v>1632</v>
      </c>
      <c r="B68" s="76">
        <v>12</v>
      </c>
      <c r="C68" s="43"/>
      <c r="D68" s="48">
        <f>Table7085[[#This Row],[QTY ORDERED ]]*Table7085[[#This Row],[PRICE]]</f>
        <v>0</v>
      </c>
    </row>
    <row r="69" spans="1:4">
      <c r="A69" s="81" t="s">
        <v>1633</v>
      </c>
      <c r="B69" s="76">
        <v>12</v>
      </c>
      <c r="C69" s="43"/>
      <c r="D69" s="48">
        <f>Table7085[[#This Row],[QTY ORDERED ]]*Table7085[[#This Row],[PRICE]]</f>
        <v>0</v>
      </c>
    </row>
    <row r="70" spans="1:4">
      <c r="A70" s="81" t="s">
        <v>1634</v>
      </c>
      <c r="B70" s="76">
        <v>14</v>
      </c>
      <c r="C70" s="43"/>
      <c r="D70" s="48">
        <f>Table7085[[#This Row],[QTY ORDERED ]]*Table7085[[#This Row],[PRICE]]</f>
        <v>0</v>
      </c>
    </row>
    <row r="71" spans="1:4">
      <c r="A71" s="81" t="s">
        <v>1635</v>
      </c>
      <c r="B71" s="76">
        <v>13</v>
      </c>
      <c r="C71" s="43"/>
      <c r="D71" s="48">
        <f>Table7085[[#This Row],[QTY ORDERED ]]*Table7085[[#This Row],[PRICE]]</f>
        <v>0</v>
      </c>
    </row>
    <row r="72" spans="1:4">
      <c r="A72" s="81" t="s">
        <v>1663</v>
      </c>
      <c r="B72" s="76">
        <v>12</v>
      </c>
      <c r="C72" s="43"/>
      <c r="D72" s="48">
        <f>Table7085[[#This Row],[QTY ORDERED ]]*Table7085[[#This Row],[PRICE]]</f>
        <v>0</v>
      </c>
    </row>
    <row r="73" spans="1:4">
      <c r="A73" s="81" t="s">
        <v>1640</v>
      </c>
      <c r="B73" s="76">
        <v>15</v>
      </c>
      <c r="C73" s="43"/>
      <c r="D73" s="48">
        <f>Table7085[[#This Row],[QTY ORDERED ]]*Table7085[[#This Row],[PRICE]]</f>
        <v>0</v>
      </c>
    </row>
    <row r="74" spans="1:4">
      <c r="A74" s="56" t="s">
        <v>1687</v>
      </c>
      <c r="B74" s="76">
        <v>49</v>
      </c>
      <c r="C74" s="43"/>
      <c r="D74" s="48">
        <f>Table7085[[#This Row],[QTY ORDERED ]]*Table7085[[#This Row],[PRICE]]</f>
        <v>0</v>
      </c>
    </row>
    <row r="75" spans="1:4">
      <c r="A75" s="43" t="s">
        <v>397</v>
      </c>
      <c r="B75" s="79">
        <v>65</v>
      </c>
      <c r="C75" s="50"/>
      <c r="D75" s="48">
        <f>Table7085[[#This Row],[QTY ORDERED ]]*Table7085[[#This Row],[PRICE]]</f>
        <v>0</v>
      </c>
    </row>
    <row r="76" spans="1:4">
      <c r="A76" s="50" t="s">
        <v>398</v>
      </c>
      <c r="B76" s="79">
        <v>65</v>
      </c>
      <c r="C76" s="50"/>
      <c r="D76" s="48">
        <f>Table7085[[#This Row],[PRICE]]*Table7085[[#This Row],[QTY ORDERED ]]</f>
        <v>0</v>
      </c>
    </row>
    <row r="77" spans="1:4">
      <c r="A77" s="81" t="s">
        <v>1641</v>
      </c>
      <c r="B77" s="76">
        <v>14</v>
      </c>
      <c r="C77" s="43"/>
      <c r="D77" s="48">
        <f>Table7085[[#This Row],[QTY ORDERED ]]*Table7085[[#This Row],[PRICE]]</f>
        <v>0</v>
      </c>
    </row>
    <row r="78" spans="1:4">
      <c r="A78" s="81" t="s">
        <v>1642</v>
      </c>
      <c r="B78" s="76">
        <v>15</v>
      </c>
      <c r="C78" s="43"/>
      <c r="D78" s="48">
        <f>Table7085[[#This Row],[QTY ORDERED ]]*Table7085[[#This Row],[PRICE]]</f>
        <v>0</v>
      </c>
    </row>
    <row r="79" spans="1:4">
      <c r="A79" s="81" t="s">
        <v>1643</v>
      </c>
      <c r="B79" s="76">
        <v>13</v>
      </c>
      <c r="C79" s="43"/>
      <c r="D79" s="48">
        <f>Table7085[[#This Row],[QTY ORDERED ]]*Table7085[[#This Row],[PRICE]]</f>
        <v>0</v>
      </c>
    </row>
    <row r="80" spans="1:4">
      <c r="A80" s="81" t="s">
        <v>1652</v>
      </c>
      <c r="B80" s="76">
        <v>30</v>
      </c>
      <c r="C80" s="43"/>
      <c r="D80" s="48">
        <f>Table7085[[#This Row],[QTY ORDERED ]]*Table7085[[#This Row],[PRICE]]</f>
        <v>0</v>
      </c>
    </row>
    <row r="81" spans="1:4">
      <c r="A81" s="81" t="s">
        <v>1653</v>
      </c>
      <c r="B81" s="76">
        <v>19</v>
      </c>
      <c r="C81" s="43"/>
      <c r="D81" s="48">
        <f>Table7085[[#This Row],[QTY ORDERED ]]*Table7085[[#This Row],[PRICE]]</f>
        <v>0</v>
      </c>
    </row>
    <row r="82" spans="1:4">
      <c r="A82" s="81" t="s">
        <v>1688</v>
      </c>
      <c r="B82" s="76">
        <v>15</v>
      </c>
      <c r="C82" s="43"/>
      <c r="D82" s="48">
        <f>Table7085[[#This Row],[QTY ORDERED ]]*Table7085[[#This Row],[PRICE]]</f>
        <v>0</v>
      </c>
    </row>
    <row r="83" spans="1:4">
      <c r="A83" s="81" t="s">
        <v>1689</v>
      </c>
      <c r="B83" s="76">
        <v>15</v>
      </c>
      <c r="C83" s="43"/>
      <c r="D83" s="48">
        <f>Table7085[[#This Row],[QTY ORDERED ]]*Table7085[[#This Row],[PRICE]]</f>
        <v>0</v>
      </c>
    </row>
    <row r="84" spans="1:4">
      <c r="A84" s="81" t="s">
        <v>1645</v>
      </c>
      <c r="B84" s="76">
        <v>17</v>
      </c>
      <c r="C84" s="43"/>
      <c r="D84" s="48">
        <f>Table7085[[#This Row],[QTY ORDERED ]]*Table7085[[#This Row],[PRICE]]</f>
        <v>0</v>
      </c>
    </row>
    <row r="85" spans="1:4">
      <c r="A85" s="81" t="s">
        <v>1646</v>
      </c>
      <c r="B85" s="76">
        <v>14</v>
      </c>
      <c r="C85" s="43"/>
      <c r="D85" s="48">
        <f>Table7085[[#This Row],[QTY ORDERED ]]*Table7085[[#This Row],[PRICE]]</f>
        <v>0</v>
      </c>
    </row>
    <row r="86" spans="1:4">
      <c r="A86" s="81" t="s">
        <v>1647</v>
      </c>
      <c r="B86" s="76">
        <v>15</v>
      </c>
      <c r="C86" s="43"/>
      <c r="D86" s="48">
        <f>Table7085[[#This Row],[QTY ORDERED ]]*Table7085[[#This Row],[PRICE]]</f>
        <v>0</v>
      </c>
    </row>
    <row r="87" spans="1:4">
      <c r="A87" s="81" t="s">
        <v>1648</v>
      </c>
      <c r="B87" s="76">
        <v>14</v>
      </c>
      <c r="C87" s="43"/>
      <c r="D87" s="48">
        <f>Table7085[[#This Row],[QTY ORDERED ]]*Table7085[[#This Row],[PRICE]]</f>
        <v>0</v>
      </c>
    </row>
    <row r="88" spans="1:4">
      <c r="A88" s="56" t="s">
        <v>1637</v>
      </c>
      <c r="B88" s="76">
        <v>29</v>
      </c>
      <c r="C88" s="43"/>
      <c r="D88" s="48">
        <f>Table7085[[#This Row],[QTY ORDERED ]]*Table7085[[#This Row],[PRICE]]</f>
        <v>0</v>
      </c>
    </row>
    <row r="89" spans="1:4">
      <c r="A89" s="56" t="s">
        <v>1644</v>
      </c>
      <c r="B89" s="76">
        <v>29</v>
      </c>
      <c r="C89" s="43"/>
      <c r="D89" s="48">
        <f>Table7085[[#This Row],[QTY ORDERED ]]*Table7085[[#This Row],[PRICE]]</f>
        <v>0</v>
      </c>
    </row>
    <row r="90" spans="1:4">
      <c r="A90" s="58" t="s">
        <v>1630</v>
      </c>
      <c r="B90" s="45">
        <v>13</v>
      </c>
      <c r="C90" s="43"/>
      <c r="D90" s="48">
        <f>Table7085[[#This Row],[QTY ORDERED ]]*Table7085[[#This Row],[PRICE]]</f>
        <v>0</v>
      </c>
    </row>
    <row r="91" spans="1:4">
      <c r="A91" s="43" t="s">
        <v>144</v>
      </c>
      <c r="B91" s="76">
        <v>49</v>
      </c>
      <c r="C91" s="43"/>
      <c r="D91" s="45">
        <f>Table7085[[#This Row],[QTY ORDERED ]]*Table7085[[#This Row],[PRICE]]</f>
        <v>0</v>
      </c>
    </row>
    <row r="92" spans="1:4">
      <c r="A92" s="58" t="s">
        <v>1649</v>
      </c>
      <c r="B92" s="76">
        <v>20</v>
      </c>
      <c r="C92" s="43"/>
      <c r="D92" s="45">
        <f>Table7085[[#This Row],[QTY ORDERED ]]*Table7085[[#This Row],[PRICE]]</f>
        <v>0</v>
      </c>
    </row>
    <row r="93" spans="1:4">
      <c r="A93" s="58" t="s">
        <v>1631</v>
      </c>
      <c r="B93" s="76">
        <v>42</v>
      </c>
      <c r="C93" s="43"/>
      <c r="D93" s="45">
        <f>Table7085[[#This Row],[QTY ORDERED ]]*Table7085[[#This Row],[PRICE]]</f>
        <v>0</v>
      </c>
    </row>
    <row r="94" spans="1:4">
      <c r="A94" s="43" t="s">
        <v>905</v>
      </c>
      <c r="B94" s="79">
        <v>20</v>
      </c>
      <c r="C94" s="78"/>
      <c r="D94" s="48">
        <f>Table7085[[#This Row],[QTY ORDERED ]]*Table7085[[#This Row],[PRICE]]</f>
        <v>0</v>
      </c>
    </row>
    <row r="95" spans="1:4">
      <c r="A95" s="43" t="s">
        <v>389</v>
      </c>
      <c r="B95" s="79">
        <v>20</v>
      </c>
      <c r="C95" s="78"/>
      <c r="D95" s="48">
        <f>Table7085[[#This Row],[QTY ORDERED ]]*Table7085[[#This Row],[PRICE]]</f>
        <v>0</v>
      </c>
    </row>
    <row r="96" spans="1:4">
      <c r="A96" s="56" t="s">
        <v>666</v>
      </c>
      <c r="B96" s="79">
        <v>20</v>
      </c>
      <c r="C96" s="56"/>
      <c r="D96" s="48">
        <f>Table7085[[#This Row],[QTY ORDERED ]]*Table7085[[#This Row],[PRICE]]</f>
        <v>0</v>
      </c>
    </row>
    <row r="97" spans="1:4">
      <c r="A97" s="78" t="s">
        <v>820</v>
      </c>
      <c r="B97" s="79">
        <v>20</v>
      </c>
      <c r="C97" s="78"/>
      <c r="D97" s="49">
        <f>Table7085[[#This Row],[QTY ORDERED ]]*Table7085[[#This Row],[PRICE]]</f>
        <v>0</v>
      </c>
    </row>
    <row r="98" spans="1:4">
      <c r="A98" s="78" t="s">
        <v>821</v>
      </c>
      <c r="B98" s="76">
        <v>20</v>
      </c>
      <c r="C98" s="56"/>
      <c r="D98" s="49">
        <f>Table7085[[#This Row],[QTY ORDERED ]]*Table7085[[#This Row],[PRICE]]</f>
        <v>0</v>
      </c>
    </row>
    <row r="99" spans="1:4">
      <c r="A99" s="81" t="s">
        <v>1664</v>
      </c>
      <c r="B99" s="76">
        <v>14</v>
      </c>
      <c r="C99" s="43"/>
      <c r="D99" s="48">
        <f>Table7085[[#This Row],[QTY ORDERED ]]*Table7085[[#This Row],[PRICE]]</f>
        <v>0</v>
      </c>
    </row>
    <row r="100" spans="1:4">
      <c r="A100" s="81" t="s">
        <v>1655</v>
      </c>
      <c r="B100" s="76">
        <v>13</v>
      </c>
      <c r="C100" s="56"/>
      <c r="D100" s="48">
        <f>Table7085[[#This Row],[QTY ORDERED ]]*Table7085[[#This Row],[PRICE]]</f>
        <v>0</v>
      </c>
    </row>
    <row r="101" spans="1:4">
      <c r="A101" s="51" t="s">
        <v>909</v>
      </c>
      <c r="B101" s="52"/>
      <c r="C101" s="61"/>
      <c r="D101" s="40"/>
    </row>
    <row r="102" spans="1:4">
      <c r="A102" s="65" t="s">
        <v>1538</v>
      </c>
      <c r="B102" s="76"/>
      <c r="C102" s="56"/>
      <c r="D102" s="48"/>
    </row>
    <row r="103" spans="1:4">
      <c r="A103" s="54" t="s">
        <v>881</v>
      </c>
      <c r="B103" s="76">
        <v>10</v>
      </c>
      <c r="C103" s="56"/>
      <c r="D103" s="48"/>
    </row>
    <row r="104" spans="1:4">
      <c r="A104" s="54" t="s">
        <v>882</v>
      </c>
      <c r="B104" s="76">
        <v>10</v>
      </c>
      <c r="C104" s="56"/>
      <c r="D104" s="48"/>
    </row>
    <row r="105" spans="1:4">
      <c r="A105" s="54" t="s">
        <v>883</v>
      </c>
      <c r="B105" s="76">
        <v>10</v>
      </c>
      <c r="C105" s="56"/>
      <c r="D105" s="48"/>
    </row>
    <row r="106" spans="1:4">
      <c r="A106" s="56" t="s">
        <v>1492</v>
      </c>
      <c r="B106" s="76">
        <v>8</v>
      </c>
      <c r="C106" s="56"/>
      <c r="D106" s="48">
        <f>Table7085[[#This Row],[QTY ORDERED ]]*Table7085[[#This Row],[PRICE]]</f>
        <v>0</v>
      </c>
    </row>
    <row r="107" spans="1:4">
      <c r="A107" s="56" t="s">
        <v>1490</v>
      </c>
      <c r="B107" s="76">
        <v>8</v>
      </c>
      <c r="C107" s="56"/>
      <c r="D107" s="48">
        <f>Table7085[[#This Row],[QTY ORDERED ]]*Table7085[[#This Row],[PRICE]]</f>
        <v>0</v>
      </c>
    </row>
    <row r="108" spans="1:4">
      <c r="A108" s="56" t="s">
        <v>1491</v>
      </c>
      <c r="B108" s="76">
        <v>8</v>
      </c>
      <c r="C108" s="56"/>
      <c r="D108" s="48">
        <f>Table7085[[#This Row],[QTY ORDERED ]]*Table7085[[#This Row],[PRICE]]</f>
        <v>0</v>
      </c>
    </row>
    <row r="109" spans="1:4">
      <c r="A109" s="78" t="s">
        <v>1587</v>
      </c>
      <c r="B109" s="76">
        <v>34</v>
      </c>
      <c r="C109" s="56"/>
      <c r="D109" s="48">
        <f>Table7085[[#This Row],[QTY ORDERED ]]*Table7085[[#This Row],[PRICE]]</f>
        <v>0</v>
      </c>
    </row>
    <row r="110" spans="1:4">
      <c r="A110" s="78" t="s">
        <v>1539</v>
      </c>
      <c r="B110" s="76">
        <v>34</v>
      </c>
      <c r="C110" s="56"/>
      <c r="D110" s="48">
        <f>Table7085[[#This Row],[QTY ORDERED ]]*Table7085[[#This Row],[PRICE]]</f>
        <v>0</v>
      </c>
    </row>
    <row r="111" spans="1:4">
      <c r="A111" s="78" t="s">
        <v>1540</v>
      </c>
      <c r="B111" s="76">
        <v>34</v>
      </c>
      <c r="C111" s="56"/>
      <c r="D111" s="48">
        <f>Table7085[[#This Row],[QTY ORDERED ]]*Table7085[[#This Row],[PRICE]]</f>
        <v>0</v>
      </c>
    </row>
    <row r="112" spans="1:4">
      <c r="A112" s="78" t="s">
        <v>1541</v>
      </c>
      <c r="B112" s="76">
        <v>34</v>
      </c>
      <c r="C112" s="56"/>
      <c r="D112" s="48">
        <f>Table7085[[#This Row],[QTY ORDERED ]]*Table7085[[#This Row],[PRICE]]</f>
        <v>0</v>
      </c>
    </row>
    <row r="113" spans="1:4">
      <c r="A113" s="56" t="s">
        <v>1542</v>
      </c>
      <c r="B113" s="76">
        <v>34</v>
      </c>
      <c r="C113" s="56"/>
      <c r="D113" s="48">
        <f>Table7085[[#This Row],[QTY ORDERED ]]*Table7085[[#This Row],[PRICE]]</f>
        <v>0</v>
      </c>
    </row>
    <row r="114" spans="1:4">
      <c r="A114" s="54" t="s">
        <v>838</v>
      </c>
      <c r="B114" s="76">
        <v>34</v>
      </c>
      <c r="C114" s="56"/>
      <c r="D114" s="48"/>
    </row>
    <row r="115" spans="1:4">
      <c r="A115" s="65" t="s">
        <v>535</v>
      </c>
      <c r="B115" s="76"/>
      <c r="C115" s="56"/>
      <c r="D115" s="48"/>
    </row>
    <row r="116" spans="1:4">
      <c r="A116" s="56" t="s">
        <v>660</v>
      </c>
      <c r="B116" s="76">
        <v>30</v>
      </c>
      <c r="C116" s="56"/>
      <c r="D116" s="45">
        <f>Table7085[[#This Row],[QTY ORDERED ]]*Table7085[[#This Row],[PRICE]]</f>
        <v>0</v>
      </c>
    </row>
    <row r="117" spans="1:4">
      <c r="A117" s="65" t="s">
        <v>349</v>
      </c>
      <c r="B117" s="76"/>
      <c r="C117" s="56"/>
      <c r="D117" s="45"/>
    </row>
    <row r="118" spans="1:4">
      <c r="A118" s="54" t="s">
        <v>880</v>
      </c>
      <c r="B118" s="77">
        <v>20</v>
      </c>
      <c r="C118" s="54"/>
      <c r="D118" s="45"/>
    </row>
    <row r="119" spans="1:4">
      <c r="A119" s="78" t="s">
        <v>907</v>
      </c>
      <c r="B119" s="76">
        <v>28</v>
      </c>
      <c r="C119" s="56"/>
      <c r="D119" s="45">
        <f>Table7085[[#This Row],[QTY ORDERED ]]*Table7085[[#This Row],[PRICE]]</f>
        <v>0</v>
      </c>
    </row>
    <row r="120" spans="1:4">
      <c r="A120" s="56" t="s">
        <v>906</v>
      </c>
      <c r="B120" s="76">
        <v>23</v>
      </c>
      <c r="C120" s="56"/>
      <c r="D120" s="45">
        <f>Table7085[[#This Row],[QTY ORDERED ]]*Table7085[[#This Row],[PRICE]]</f>
        <v>0</v>
      </c>
    </row>
    <row r="121" spans="1:4">
      <c r="A121" s="65" t="s">
        <v>536</v>
      </c>
      <c r="B121" s="76"/>
      <c r="C121" s="56"/>
      <c r="D121" s="48"/>
    </row>
    <row r="122" spans="1:4">
      <c r="A122" s="78" t="s">
        <v>1601</v>
      </c>
      <c r="B122" s="76">
        <v>20</v>
      </c>
      <c r="C122" s="56"/>
      <c r="D122" s="48">
        <f>Table7085[[#This Row],[PRICE]]*Table7085[[#This Row],[QTY ORDERED ]]</f>
        <v>0</v>
      </c>
    </row>
    <row r="123" spans="1:4">
      <c r="A123" s="78" t="s">
        <v>1602</v>
      </c>
      <c r="B123" s="76">
        <v>20</v>
      </c>
      <c r="C123" s="56"/>
      <c r="D123" s="48">
        <f>Table7085[[#This Row],[PRICE]]*Table7085[[#This Row],[QTY ORDERED ]]</f>
        <v>0</v>
      </c>
    </row>
    <row r="124" spans="1:4">
      <c r="A124" s="56" t="s">
        <v>1603</v>
      </c>
      <c r="B124" s="76">
        <v>20</v>
      </c>
      <c r="C124" s="56"/>
      <c r="D124" s="48">
        <f>Table7085[[#This Row],[QTY ORDERED ]]*Table7085[[#This Row],[PRICE]]</f>
        <v>0</v>
      </c>
    </row>
    <row r="125" spans="1:4">
      <c r="A125" s="56" t="s">
        <v>1604</v>
      </c>
      <c r="B125" s="76">
        <v>20</v>
      </c>
      <c r="C125" s="56"/>
      <c r="D125" s="48">
        <f>Table7085[[#This Row],[QTY ORDERED ]]*Table7085[[#This Row],[PRICE]]</f>
        <v>0</v>
      </c>
    </row>
    <row r="126" spans="1:4">
      <c r="A126" s="54" t="s">
        <v>87</v>
      </c>
      <c r="B126" s="76">
        <v>20</v>
      </c>
      <c r="C126" s="56"/>
      <c r="D126" s="45"/>
    </row>
    <row r="127" spans="1:4">
      <c r="A127" s="51" t="s">
        <v>908</v>
      </c>
      <c r="B127" s="52"/>
      <c r="C127" s="61"/>
      <c r="D127" s="40"/>
    </row>
    <row r="128" spans="1:4">
      <c r="A128" s="65" t="s">
        <v>837</v>
      </c>
      <c r="B128" s="76"/>
      <c r="C128" s="56"/>
      <c r="D128" s="48"/>
    </row>
    <row r="129" spans="1:5">
      <c r="A129" s="43" t="s">
        <v>1464</v>
      </c>
      <c r="B129" s="76">
        <v>29</v>
      </c>
      <c r="C129" s="56"/>
      <c r="D129" s="48">
        <f>Table7085[[#This Row],[QTY ORDERED ]]*Table7085[[#This Row],[PRICE]]</f>
        <v>0</v>
      </c>
    </row>
    <row r="130" spans="1:5">
      <c r="A130" s="43" t="s">
        <v>1465</v>
      </c>
      <c r="B130" s="76">
        <v>35</v>
      </c>
      <c r="C130" s="56"/>
      <c r="D130" s="48">
        <f>Table7085[[#This Row],[QTY ORDERED ]]*Table7085[[#This Row],[PRICE]]</f>
        <v>0</v>
      </c>
    </row>
    <row r="131" spans="1:5">
      <c r="A131" s="78" t="s">
        <v>1537</v>
      </c>
      <c r="B131" s="76">
        <v>125</v>
      </c>
      <c r="C131" s="56"/>
      <c r="D131" s="48">
        <f>Table7085[[#This Row],[QTY ORDERED ]]*Table7085[[#This Row],[PRICE]]</f>
        <v>0</v>
      </c>
    </row>
    <row r="132" spans="1:5">
      <c r="A132" s="56" t="s">
        <v>516</v>
      </c>
      <c r="B132" s="76">
        <v>59</v>
      </c>
      <c r="C132" s="56"/>
      <c r="D132" s="45">
        <f>Table7085[[#This Row],[QTY ORDERED ]]*Table7085[[#This Row],[PRICE]]</f>
        <v>0</v>
      </c>
    </row>
    <row r="133" spans="1:5">
      <c r="A133" s="249" t="s">
        <v>528</v>
      </c>
      <c r="B133" s="76"/>
      <c r="C133" s="56"/>
      <c r="D133" s="48"/>
    </row>
    <row r="134" spans="1:5">
      <c r="A134" s="78" t="s">
        <v>1668</v>
      </c>
      <c r="B134" s="76">
        <v>30</v>
      </c>
      <c r="C134" s="56"/>
      <c r="D134" s="45"/>
    </row>
    <row r="135" spans="1:5">
      <c r="A135" s="368" t="s">
        <v>1791</v>
      </c>
      <c r="B135" s="79">
        <v>49</v>
      </c>
      <c r="C135" s="78"/>
      <c r="D135" s="48">
        <f>Table7085[[#This Row],[QTY ORDERED ]]*Table7085[[#This Row],[PRICE]]</f>
        <v>0</v>
      </c>
      <c r="E135" s="389">
        <v>39.200000000000003</v>
      </c>
    </row>
    <row r="136" spans="1:5">
      <c r="A136" s="78" t="s">
        <v>529</v>
      </c>
      <c r="B136" s="76">
        <v>10</v>
      </c>
      <c r="C136" s="56"/>
      <c r="D136" s="48">
        <f>Table7085[[#This Row],[QTY ORDERED ]]*Table7085[[#This Row],[PRICE]]</f>
        <v>0</v>
      </c>
    </row>
    <row r="137" spans="1:5">
      <c r="A137" s="78" t="s">
        <v>1536</v>
      </c>
      <c r="B137" s="76">
        <v>10</v>
      </c>
      <c r="C137" s="56"/>
      <c r="D137" s="48">
        <f>Table7085[[#This Row],[QTY ORDERED ]]*Table7085[[#This Row],[PRICE]]</f>
        <v>0</v>
      </c>
      <c r="E137" s="396"/>
    </row>
    <row r="138" spans="1:5">
      <c r="A138" s="78" t="s">
        <v>530</v>
      </c>
      <c r="B138" s="76">
        <v>10</v>
      </c>
      <c r="C138" s="56"/>
      <c r="D138" s="48">
        <f>Table7085[[#This Row],[QTY ORDERED ]]*Table7085[[#This Row],[PRICE]]</f>
        <v>0</v>
      </c>
      <c r="E138" s="396"/>
    </row>
    <row r="139" spans="1:5">
      <c r="A139" s="56" t="s">
        <v>531</v>
      </c>
      <c r="B139" s="76">
        <v>10</v>
      </c>
      <c r="C139" s="56"/>
      <c r="D139" s="48">
        <f>Table7085[[#This Row],[QTY ORDERED ]]*Table7085[[#This Row],[PRICE]]</f>
        <v>0</v>
      </c>
    </row>
    <row r="140" spans="1:5">
      <c r="A140" s="56" t="s">
        <v>532</v>
      </c>
      <c r="B140" s="76">
        <v>10</v>
      </c>
      <c r="C140" s="56"/>
      <c r="D140" s="48">
        <f>Table7085[[#This Row],[QTY ORDERED ]]*Table7085[[#This Row],[PRICE]]</f>
        <v>0</v>
      </c>
    </row>
    <row r="141" spans="1:5">
      <c r="A141" s="54" t="s">
        <v>517</v>
      </c>
      <c r="B141" s="76">
        <v>20</v>
      </c>
      <c r="C141" s="56"/>
      <c r="D141" s="48"/>
    </row>
    <row r="142" spans="1:5">
      <c r="A142" s="56" t="s">
        <v>518</v>
      </c>
      <c r="B142" s="76">
        <v>20</v>
      </c>
      <c r="C142" s="56"/>
      <c r="D142" s="48">
        <f>Table7085[[#This Row],[QTY ORDERED ]]*Table7085[[#This Row],[PRICE]]</f>
        <v>0</v>
      </c>
    </row>
    <row r="143" spans="1:5">
      <c r="A143" s="56" t="s">
        <v>519</v>
      </c>
      <c r="B143" s="76">
        <v>20</v>
      </c>
      <c r="C143" s="56"/>
      <c r="D143" s="48">
        <f>Table7085[[#This Row],[QTY ORDERED ]]*Table7085[[#This Row],[PRICE]]</f>
        <v>0</v>
      </c>
    </row>
    <row r="144" spans="1:5">
      <c r="A144" s="56" t="s">
        <v>520</v>
      </c>
      <c r="B144" s="76">
        <v>20</v>
      </c>
      <c r="C144" s="54"/>
      <c r="D144" s="48">
        <f>Table7085[[#This Row],[QTY ORDERED ]]*Table7085[[#This Row],[PRICE]]</f>
        <v>0</v>
      </c>
    </row>
    <row r="145" spans="1:4">
      <c r="A145" s="54" t="s">
        <v>521</v>
      </c>
      <c r="B145" s="76">
        <v>20</v>
      </c>
      <c r="C145" s="56"/>
      <c r="D145" s="48"/>
    </row>
    <row r="146" spans="1:4">
      <c r="A146" s="56" t="s">
        <v>522</v>
      </c>
      <c r="B146" s="76">
        <v>20</v>
      </c>
      <c r="C146" s="56"/>
      <c r="D146" s="48">
        <f>Table7085[[#This Row],[QTY ORDERED ]]*Table7085[[#This Row],[PRICE]]</f>
        <v>0</v>
      </c>
    </row>
    <row r="147" spans="1:4">
      <c r="A147" s="54" t="s">
        <v>523</v>
      </c>
      <c r="B147" s="76">
        <v>20</v>
      </c>
      <c r="C147" s="56"/>
      <c r="D147" s="48"/>
    </row>
    <row r="148" spans="1:4">
      <c r="A148" s="54" t="s">
        <v>527</v>
      </c>
      <c r="B148" s="76">
        <v>20</v>
      </c>
      <c r="C148" s="56"/>
      <c r="D148" s="48"/>
    </row>
    <row r="149" spans="1:4">
      <c r="A149" s="56" t="s">
        <v>555</v>
      </c>
      <c r="B149" s="76">
        <v>25</v>
      </c>
      <c r="C149" s="56"/>
      <c r="D149" s="48">
        <f>Table7085[[#This Row],[QTY ORDERED ]]*Table7085[[#This Row],[PRICE]]</f>
        <v>0</v>
      </c>
    </row>
    <row r="150" spans="1:4">
      <c r="A150" s="54" t="s">
        <v>552</v>
      </c>
      <c r="B150" s="76">
        <v>25</v>
      </c>
      <c r="C150" s="56"/>
      <c r="D150" s="48"/>
    </row>
    <row r="151" spans="1:4">
      <c r="A151" s="78" t="s">
        <v>553</v>
      </c>
      <c r="B151" s="76">
        <v>25</v>
      </c>
      <c r="C151" s="56"/>
      <c r="D151" s="48">
        <f>Table7085[[#This Row],[QTY ORDERED ]]*Table7085[[#This Row],[PRICE]]</f>
        <v>0</v>
      </c>
    </row>
    <row r="152" spans="1:4">
      <c r="A152" s="56" t="s">
        <v>554</v>
      </c>
      <c r="B152" s="76">
        <v>25</v>
      </c>
      <c r="C152" s="56"/>
      <c r="D152" s="48">
        <f>Table7085[[#This Row],[QTY ORDERED ]]*Table7085[[#This Row],[PRICE]]</f>
        <v>0</v>
      </c>
    </row>
    <row r="153" spans="1:4">
      <c r="A153" s="56" t="s">
        <v>546</v>
      </c>
      <c r="B153" s="76">
        <v>25</v>
      </c>
      <c r="C153" s="56"/>
      <c r="D153" s="48">
        <f>Table7085[[#This Row],[QTY ORDERED ]]*Table7085[[#This Row],[PRICE]]</f>
        <v>0</v>
      </c>
    </row>
    <row r="154" spans="1:4">
      <c r="A154" s="54" t="s">
        <v>594</v>
      </c>
      <c r="B154" s="79">
        <v>25</v>
      </c>
      <c r="C154" s="54"/>
      <c r="D154" s="48"/>
    </row>
    <row r="155" spans="1:4">
      <c r="A155" s="65" t="s">
        <v>533</v>
      </c>
      <c r="B155" s="76"/>
      <c r="C155" s="56"/>
      <c r="D155" s="48"/>
    </row>
    <row r="156" spans="1:4">
      <c r="A156" s="56" t="s">
        <v>524</v>
      </c>
      <c r="B156" s="76">
        <v>30</v>
      </c>
      <c r="C156" s="56"/>
      <c r="D156" s="48">
        <f>Table7085[[#This Row],[QTY ORDERED ]]*Table7085[[#This Row],[PRICE]]</f>
        <v>0</v>
      </c>
    </row>
    <row r="157" spans="1:4">
      <c r="A157" s="56" t="s">
        <v>525</v>
      </c>
      <c r="B157" s="76">
        <v>30</v>
      </c>
      <c r="C157" s="56"/>
      <c r="D157" s="48">
        <f>Table7085[[#This Row],[QTY ORDERED ]]*Table7085[[#This Row],[PRICE]]</f>
        <v>0</v>
      </c>
    </row>
    <row r="158" spans="1:4">
      <c r="A158" s="56" t="s">
        <v>526</v>
      </c>
      <c r="B158" s="76">
        <v>25</v>
      </c>
      <c r="C158" s="56"/>
      <c r="D158" s="48">
        <f>Table7085[[#This Row],[QTY ORDERED ]]*Table7085[[#This Row],[PRICE]]</f>
        <v>0</v>
      </c>
    </row>
    <row r="159" spans="1:4" ht="34.799999999999997">
      <c r="A159" s="248" t="s">
        <v>661</v>
      </c>
      <c r="B159" s="76">
        <v>32</v>
      </c>
      <c r="C159" s="56"/>
      <c r="D159" s="48">
        <f>Table7085[[#This Row],[QTY ORDERED ]]*Table7085[[#This Row],[PRICE]]</f>
        <v>0</v>
      </c>
    </row>
    <row r="160" spans="1:4" ht="34.799999999999997">
      <c r="A160" s="248" t="s">
        <v>662</v>
      </c>
      <c r="B160" s="76">
        <v>32</v>
      </c>
      <c r="C160" s="56"/>
      <c r="D160" s="48">
        <f>Table7085[[#This Row],[QTY ORDERED ]]*Table7085[[#This Row],[PRICE]]</f>
        <v>0</v>
      </c>
    </row>
    <row r="161" spans="1:4">
      <c r="A161" s="65" t="s">
        <v>358</v>
      </c>
      <c r="B161" s="76"/>
      <c r="C161" s="44"/>
      <c r="D161" s="45"/>
    </row>
    <row r="162" spans="1:4">
      <c r="A162" s="357" t="s">
        <v>1263</v>
      </c>
      <c r="B162" s="76">
        <v>35</v>
      </c>
      <c r="C162" s="44"/>
      <c r="D162" s="45">
        <f>Table7085[[#This Row],[PRICE]]*Table7085[[#This Row],[QTY ORDERED ]]</f>
        <v>0</v>
      </c>
    </row>
    <row r="163" spans="1:4">
      <c r="A163" s="43" t="s">
        <v>390</v>
      </c>
      <c r="B163" s="76">
        <v>356</v>
      </c>
      <c r="C163" s="43"/>
      <c r="D163" s="48">
        <f>Table7085[[#This Row],[QTY ORDERED ]]*Table7085[[#This Row],[PRICE]]</f>
        <v>0</v>
      </c>
    </row>
    <row r="164" spans="1:4">
      <c r="A164" s="43" t="s">
        <v>38</v>
      </c>
      <c r="B164" s="77">
        <v>32.5</v>
      </c>
      <c r="C164" s="43"/>
      <c r="D164" s="48">
        <f>Table7085[[#This Row],[PRICE]]*Table7085[[#This Row],[QTY ORDERED ]]</f>
        <v>0</v>
      </c>
    </row>
    <row r="165" spans="1:4">
      <c r="A165" s="43" t="s">
        <v>39</v>
      </c>
      <c r="B165" s="77">
        <v>32.5</v>
      </c>
      <c r="C165" s="43"/>
      <c r="D165" s="48">
        <f>Table7085[[#This Row],[PRICE]]*Table7085[[#This Row],[QTY ORDERED ]]</f>
        <v>0</v>
      </c>
    </row>
    <row r="166" spans="1:4">
      <c r="A166" s="65" t="s">
        <v>534</v>
      </c>
      <c r="B166" s="77"/>
      <c r="C166" s="43"/>
      <c r="D166" s="48"/>
    </row>
    <row r="167" spans="1:4">
      <c r="A167" s="47" t="s">
        <v>1471</v>
      </c>
      <c r="B167" s="79">
        <v>45</v>
      </c>
      <c r="C167" s="47"/>
      <c r="D167" s="48"/>
    </row>
    <row r="168" spans="1:4">
      <c r="A168" s="47" t="s">
        <v>1462</v>
      </c>
      <c r="B168" s="79">
        <v>45</v>
      </c>
      <c r="C168" s="47"/>
      <c r="D168" s="48"/>
    </row>
    <row r="169" spans="1:4">
      <c r="A169" s="47" t="s">
        <v>1463</v>
      </c>
      <c r="B169" s="79">
        <v>45</v>
      </c>
      <c r="C169" s="43"/>
      <c r="D169" s="48"/>
    </row>
    <row r="170" spans="1:4">
      <c r="A170" s="47" t="s">
        <v>1472</v>
      </c>
      <c r="B170" s="79">
        <v>45</v>
      </c>
      <c r="C170" s="47"/>
      <c r="D170" s="48"/>
    </row>
    <row r="171" spans="1:4">
      <c r="A171" s="47" t="s">
        <v>1473</v>
      </c>
      <c r="B171" s="79">
        <v>45</v>
      </c>
      <c r="C171" s="47"/>
      <c r="D171" s="48"/>
    </row>
    <row r="172" spans="1:4">
      <c r="A172" s="56"/>
      <c r="B172" s="465" t="s">
        <v>153</v>
      </c>
      <c r="C172" s="465"/>
      <c r="D172" s="62">
        <f>SUM(Table7085[TOTAL])</f>
        <v>0</v>
      </c>
    </row>
    <row r="173" spans="1:4">
      <c r="A173" s="2"/>
      <c r="B173" s="31"/>
      <c r="C173" s="2"/>
      <c r="D173" s="24"/>
    </row>
    <row r="174" spans="1:4">
      <c r="A174" s="2"/>
      <c r="B174" s="31"/>
      <c r="C174" s="2"/>
      <c r="D174" s="24"/>
    </row>
    <row r="175" spans="1:4">
      <c r="A175" s="2"/>
      <c r="B175" s="31"/>
      <c r="C175" s="2"/>
      <c r="D175" s="24"/>
    </row>
    <row r="176" spans="1:4">
      <c r="A176" s="2"/>
      <c r="B176" s="31"/>
      <c r="C176" s="2"/>
      <c r="D176" s="24"/>
    </row>
    <row r="177" spans="1:4">
      <c r="A177" s="2"/>
      <c r="B177" s="31"/>
      <c r="C177" s="2"/>
      <c r="D177" s="24"/>
    </row>
    <row r="178" spans="1:4">
      <c r="A178" s="2"/>
      <c r="B178" s="31"/>
      <c r="C178" s="2"/>
      <c r="D178" s="24"/>
    </row>
    <row r="179" spans="1:4">
      <c r="A179" s="2"/>
      <c r="B179" s="31"/>
      <c r="C179" s="2"/>
      <c r="D179" s="24"/>
    </row>
    <row r="180" spans="1:4">
      <c r="A180" s="2"/>
      <c r="B180" s="31"/>
      <c r="C180" s="2"/>
      <c r="D180" s="24"/>
    </row>
    <row r="181" spans="1:4">
      <c r="A181" s="2"/>
      <c r="B181" s="31"/>
      <c r="C181" s="2"/>
      <c r="D181" s="24"/>
    </row>
    <row r="182" spans="1:4">
      <c r="A182" s="2"/>
      <c r="B182" s="31"/>
      <c r="C182" s="2"/>
      <c r="D182" s="24"/>
    </row>
    <row r="183" spans="1:4">
      <c r="A183" s="2"/>
      <c r="B183" s="31"/>
      <c r="C183" s="2"/>
      <c r="D183" s="24"/>
    </row>
    <row r="184" spans="1:4">
      <c r="A184" s="2"/>
      <c r="B184" s="31"/>
      <c r="C184" s="2"/>
      <c r="D184" s="24"/>
    </row>
    <row r="185" spans="1:4">
      <c r="A185" s="2"/>
      <c r="B185" s="31"/>
      <c r="C185" s="2"/>
      <c r="D185" s="24"/>
    </row>
    <row r="186" spans="1:4">
      <c r="A186" s="2"/>
      <c r="B186" s="31"/>
      <c r="C186" s="2"/>
      <c r="D186" s="24"/>
    </row>
    <row r="187" spans="1:4">
      <c r="A187" s="2"/>
      <c r="B187" s="31"/>
      <c r="C187" s="2"/>
      <c r="D187" s="24"/>
    </row>
    <row r="188" spans="1:4">
      <c r="A188" s="2"/>
      <c r="B188" s="31"/>
      <c r="C188" s="2"/>
      <c r="D188" s="24"/>
    </row>
    <row r="189" spans="1:4">
      <c r="A189" s="2"/>
      <c r="B189" s="31"/>
      <c r="C189" s="2"/>
      <c r="D189" s="24"/>
    </row>
    <row r="190" spans="1:4">
      <c r="A190" s="2"/>
      <c r="B190" s="31"/>
      <c r="C190" s="2"/>
      <c r="D190" s="24"/>
    </row>
    <row r="191" spans="1:4">
      <c r="A191" s="2"/>
      <c r="B191" s="31"/>
      <c r="C191" s="2"/>
      <c r="D191" s="24"/>
    </row>
    <row r="192" spans="1:4">
      <c r="A192" s="2"/>
      <c r="B192" s="31"/>
      <c r="C192" s="2"/>
      <c r="D192" s="24"/>
    </row>
    <row r="193" spans="1:4">
      <c r="A193" s="2"/>
      <c r="B193" s="31"/>
      <c r="C193" s="2"/>
      <c r="D193" s="24"/>
    </row>
    <row r="194" spans="1:4">
      <c r="A194" s="2"/>
      <c r="B194" s="31"/>
      <c r="C194" s="2"/>
      <c r="D194" s="24"/>
    </row>
    <row r="195" spans="1:4">
      <c r="A195" s="2"/>
      <c r="B195" s="31"/>
      <c r="C195" s="2"/>
      <c r="D195" s="24"/>
    </row>
    <row r="196" spans="1:4">
      <c r="A196" s="2"/>
      <c r="B196" s="31"/>
      <c r="C196" s="2"/>
      <c r="D196" s="24"/>
    </row>
    <row r="197" spans="1:4">
      <c r="A197" s="2"/>
      <c r="B197" s="31"/>
      <c r="C197" s="2"/>
      <c r="D197" s="24"/>
    </row>
    <row r="198" spans="1:4">
      <c r="A198" s="2"/>
      <c r="B198" s="31"/>
      <c r="C198" s="2"/>
      <c r="D198" s="24"/>
    </row>
    <row r="199" spans="1:4">
      <c r="A199" s="2"/>
      <c r="B199" s="31"/>
      <c r="C199" s="2"/>
      <c r="D199" s="24"/>
    </row>
    <row r="200" spans="1:4">
      <c r="A200" s="2"/>
      <c r="B200" s="31"/>
      <c r="C200" s="2"/>
      <c r="D200" s="24"/>
    </row>
    <row r="201" spans="1:4">
      <c r="A201" s="2"/>
      <c r="B201" s="31"/>
      <c r="C201" s="2"/>
      <c r="D201" s="24"/>
    </row>
    <row r="202" spans="1:4">
      <c r="A202" s="2"/>
      <c r="B202" s="31"/>
      <c r="C202" s="2"/>
      <c r="D202" s="24"/>
    </row>
    <row r="203" spans="1:4">
      <c r="A203" s="2"/>
      <c r="B203" s="31"/>
      <c r="C203" s="2"/>
      <c r="D203" s="24"/>
    </row>
    <row r="204" spans="1:4">
      <c r="A204" s="2"/>
      <c r="B204" s="31"/>
      <c r="C204" s="2"/>
      <c r="D204" s="24"/>
    </row>
    <row r="205" spans="1:4">
      <c r="A205" s="2"/>
      <c r="B205" s="31"/>
      <c r="C205" s="2"/>
      <c r="D205" s="24"/>
    </row>
    <row r="206" spans="1:4">
      <c r="A206" s="2"/>
      <c r="B206" s="31"/>
      <c r="C206" s="2"/>
      <c r="D206" s="24"/>
    </row>
    <row r="207" spans="1:4">
      <c r="A207" s="2"/>
      <c r="B207" s="31"/>
      <c r="C207" s="2"/>
      <c r="D207" s="24"/>
    </row>
    <row r="208" spans="1:4">
      <c r="A208" s="2"/>
      <c r="B208" s="31"/>
      <c r="C208" s="2"/>
      <c r="D208" s="24"/>
    </row>
    <row r="209" spans="1:4">
      <c r="A209" s="2"/>
      <c r="B209" s="31"/>
      <c r="C209" s="2"/>
      <c r="D209" s="24"/>
    </row>
    <row r="210" spans="1:4">
      <c r="A210" s="2"/>
      <c r="B210" s="31"/>
      <c r="C210" s="2"/>
      <c r="D210" s="24"/>
    </row>
    <row r="211" spans="1:4">
      <c r="A211" s="2"/>
      <c r="B211" s="31"/>
      <c r="C211" s="2"/>
      <c r="D211" s="24"/>
    </row>
    <row r="212" spans="1:4">
      <c r="A212" s="2"/>
      <c r="B212" s="31"/>
      <c r="C212" s="2"/>
      <c r="D212" s="24"/>
    </row>
    <row r="213" spans="1:4">
      <c r="A213" s="2"/>
      <c r="B213" s="31"/>
      <c r="C213" s="2"/>
      <c r="D213" s="24"/>
    </row>
    <row r="214" spans="1:4">
      <c r="A214" s="2"/>
      <c r="B214" s="31"/>
      <c r="C214" s="2"/>
      <c r="D214" s="24"/>
    </row>
    <row r="215" spans="1:4">
      <c r="A215" s="2"/>
      <c r="B215" s="31"/>
      <c r="C215" s="2"/>
      <c r="D215" s="24"/>
    </row>
    <row r="216" spans="1:4">
      <c r="A216" s="2"/>
      <c r="B216" s="31"/>
      <c r="C216" s="2"/>
      <c r="D216" s="24"/>
    </row>
    <row r="217" spans="1:4">
      <c r="A217" s="2"/>
      <c r="B217" s="31"/>
      <c r="C217" s="2"/>
      <c r="D217" s="24"/>
    </row>
    <row r="218" spans="1:4">
      <c r="A218" s="2"/>
      <c r="B218" s="31"/>
    </row>
    <row r="219" spans="1:4">
      <c r="A219" s="2"/>
      <c r="B219" s="31"/>
    </row>
    <row r="220" spans="1:4">
      <c r="A220" s="2"/>
      <c r="B220" s="31"/>
    </row>
    <row r="221" spans="1:4">
      <c r="A221" s="2"/>
      <c r="B221" s="31"/>
    </row>
    <row r="222" spans="1:4">
      <c r="A222" s="2"/>
      <c r="B222" s="31"/>
    </row>
    <row r="223" spans="1:4">
      <c r="A223" s="2"/>
      <c r="B223" s="31"/>
    </row>
    <row r="224" spans="1:4">
      <c r="A224" s="2"/>
      <c r="B224" s="31"/>
    </row>
    <row r="225" spans="1:2">
      <c r="A225" s="2"/>
      <c r="B225" s="31"/>
    </row>
    <row r="226" spans="1:2">
      <c r="A226" s="2"/>
      <c r="B226" s="31"/>
    </row>
    <row r="227" spans="1:2">
      <c r="A227" s="2"/>
      <c r="B227" s="31"/>
    </row>
    <row r="228" spans="1:2">
      <c r="A228" s="2"/>
      <c r="B228" s="31"/>
    </row>
    <row r="229" spans="1:2">
      <c r="A229" s="2"/>
      <c r="B229" s="31"/>
    </row>
    <row r="230" spans="1:2">
      <c r="A230" s="2"/>
      <c r="B230" s="31"/>
    </row>
    <row r="231" spans="1:2">
      <c r="A231" s="2"/>
      <c r="B231" s="31"/>
    </row>
    <row r="232" spans="1:2">
      <c r="A232" s="2"/>
      <c r="B232" s="31"/>
    </row>
    <row r="233" spans="1:2">
      <c r="A233" s="2"/>
      <c r="B233" s="31"/>
    </row>
    <row r="234" spans="1:2">
      <c r="A234" s="2"/>
      <c r="B234" s="31"/>
    </row>
    <row r="235" spans="1:2">
      <c r="A235" s="2"/>
      <c r="B235" s="31"/>
    </row>
    <row r="236" spans="1:2">
      <c r="A236" s="2"/>
      <c r="B236" s="31"/>
    </row>
    <row r="237" spans="1:2">
      <c r="A237" s="2"/>
      <c r="B237" s="31"/>
    </row>
    <row r="238" spans="1:2">
      <c r="A238" s="2"/>
      <c r="B238" s="31"/>
    </row>
    <row r="239" spans="1:2">
      <c r="A239" s="2"/>
      <c r="B239" s="31"/>
    </row>
    <row r="240" spans="1:2">
      <c r="A240" s="2"/>
      <c r="B240" s="31"/>
    </row>
    <row r="241" spans="1:2">
      <c r="A241" s="2"/>
      <c r="B241" s="31"/>
    </row>
    <row r="242" spans="1:2">
      <c r="A242" s="2"/>
      <c r="B242" s="31"/>
    </row>
    <row r="243" spans="1:2">
      <c r="A243" s="2"/>
      <c r="B243" s="31"/>
    </row>
    <row r="244" spans="1:2">
      <c r="A244" s="2"/>
      <c r="B244" s="31"/>
    </row>
    <row r="245" spans="1:2">
      <c r="A245" s="2"/>
      <c r="B245" s="31"/>
    </row>
    <row r="246" spans="1:2">
      <c r="A246" s="2"/>
      <c r="B246" s="31"/>
    </row>
    <row r="247" spans="1:2">
      <c r="A247" s="2"/>
      <c r="B247" s="31"/>
    </row>
  </sheetData>
  <mergeCells count="3">
    <mergeCell ref="A1:D4"/>
    <mergeCell ref="A5:D6"/>
    <mergeCell ref="B172:C172"/>
  </mergeCells>
  <phoneticPr fontId="6" type="noConversion"/>
  <pageMargins left="0.25" right="0.25" top="0.75" bottom="0.75" header="0.3" footer="0.3"/>
  <pageSetup paperSize="9" scale="50" fitToHeight="4"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12FC-C988-314B-86FE-E89D61F0F181}">
  <sheetPr>
    <tabColor rgb="FFFFFF00"/>
    <pageSetUpPr fitToPage="1"/>
  </sheetPr>
  <dimension ref="A1:G120"/>
  <sheetViews>
    <sheetView zoomScale="118" workbookViewId="0">
      <selection activeCell="A12" sqref="A12"/>
    </sheetView>
  </sheetViews>
  <sheetFormatPr defaultColWidth="10.77734375" defaultRowHeight="13.8"/>
  <cols>
    <col min="1" max="1" width="93.33203125" style="1" bestFit="1" customWidth="1"/>
    <col min="2" max="2" width="11.6640625" style="185" bestFit="1" customWidth="1"/>
    <col min="3" max="3" width="12.109375" style="29" bestFit="1" customWidth="1"/>
    <col min="4" max="4" width="14.6640625" style="1" bestFit="1" customWidth="1"/>
    <col min="5" max="5" width="10.6640625" style="25" bestFit="1" customWidth="1"/>
    <col min="6" max="16384" width="10.77734375" style="1"/>
  </cols>
  <sheetData>
    <row r="1" spans="1:7" ht="15" customHeight="1">
      <c r="A1" s="459" t="s">
        <v>49</v>
      </c>
      <c r="B1" s="460"/>
      <c r="C1" s="460"/>
      <c r="D1" s="460"/>
      <c r="E1" s="460"/>
    </row>
    <row r="2" spans="1:7" ht="15" customHeight="1">
      <c r="A2" s="459"/>
      <c r="B2" s="460"/>
      <c r="C2" s="460"/>
      <c r="D2" s="460"/>
      <c r="E2" s="460"/>
    </row>
    <row r="3" spans="1:7" ht="15" customHeight="1">
      <c r="A3" s="459"/>
      <c r="B3" s="460"/>
      <c r="C3" s="460"/>
      <c r="D3" s="460"/>
      <c r="E3" s="460"/>
    </row>
    <row r="4" spans="1:7" ht="15" customHeight="1" thickBot="1">
      <c r="A4" s="459"/>
      <c r="B4" s="460"/>
      <c r="C4" s="460"/>
      <c r="D4" s="460"/>
      <c r="E4" s="460"/>
    </row>
    <row r="5" spans="1:7" ht="70.05" customHeight="1" thickBot="1">
      <c r="A5" s="488" t="s">
        <v>1455</v>
      </c>
      <c r="B5" s="489"/>
      <c r="C5" s="489"/>
      <c r="D5" s="489"/>
      <c r="E5" s="490"/>
    </row>
    <row r="6" spans="1:7" ht="30" customHeight="1" thickBot="1">
      <c r="A6" s="463" t="s">
        <v>443</v>
      </c>
      <c r="B6" s="464"/>
      <c r="C6" s="338">
        <f>'RECAP ORDER '!E17</f>
        <v>1</v>
      </c>
      <c r="D6" s="339">
        <f>'RECAP ORDER '!F17</f>
        <v>9</v>
      </c>
      <c r="E6" s="340">
        <f>'RECAP ORDER '!G17</f>
        <v>2023</v>
      </c>
      <c r="F6" s="327"/>
      <c r="G6" s="327"/>
    </row>
    <row r="7" spans="1:7" ht="19.05" customHeight="1">
      <c r="A7" s="73" t="s">
        <v>49</v>
      </c>
      <c r="B7" s="39" t="s">
        <v>123</v>
      </c>
      <c r="C7" s="40" t="s">
        <v>124</v>
      </c>
      <c r="D7" s="75" t="s">
        <v>125</v>
      </c>
      <c r="E7" s="63" t="s">
        <v>126</v>
      </c>
      <c r="F7" s="327"/>
      <c r="G7" s="327"/>
    </row>
    <row r="8" spans="1:7" ht="17.399999999999999">
      <c r="A8" s="56" t="s">
        <v>53</v>
      </c>
      <c r="B8" s="59" t="s">
        <v>382</v>
      </c>
      <c r="C8" s="184">
        <v>27.23</v>
      </c>
      <c r="D8" s="56"/>
      <c r="E8" s="45">
        <f>Table707[[#This Row],[QTY ORDERED ]]*Table707[[#This Row],[PRICE]]</f>
        <v>0</v>
      </c>
      <c r="F8" s="328"/>
      <c r="G8" s="316">
        <f>Table707[[#This Row],[PRICE]]*0.1</f>
        <v>2.7230000000000003</v>
      </c>
    </row>
    <row r="9" spans="1:7" ht="17.399999999999999">
      <c r="A9" s="56" t="s">
        <v>8</v>
      </c>
      <c r="B9" s="59" t="s">
        <v>7</v>
      </c>
      <c r="C9" s="184">
        <v>32</v>
      </c>
      <c r="D9" s="56"/>
      <c r="E9" s="45">
        <f>Table707[[#This Row],[QTY ORDERED ]]*Table707[[#This Row],[PRICE]]</f>
        <v>0</v>
      </c>
      <c r="F9" s="328"/>
      <c r="G9" s="316">
        <f>Table707[[#This Row],[PRICE]]*0.1</f>
        <v>3.2</v>
      </c>
    </row>
    <row r="10" spans="1:7" ht="17.399999999999999">
      <c r="A10" s="56" t="s">
        <v>57</v>
      </c>
      <c r="B10" s="59" t="s">
        <v>7</v>
      </c>
      <c r="C10" s="184">
        <v>95</v>
      </c>
      <c r="D10" s="56"/>
      <c r="E10" s="45">
        <f>Table707[[#This Row],[QTY ORDERED ]]*Table707[[#This Row],[PRICE]]</f>
        <v>0</v>
      </c>
      <c r="F10" s="328"/>
      <c r="G10" s="316">
        <f>Table707[[#This Row],[PRICE]]*0.1</f>
        <v>9.5</v>
      </c>
    </row>
    <row r="11" spans="1:7" ht="17.399999999999999">
      <c r="A11" s="56" t="s">
        <v>406</v>
      </c>
      <c r="B11" s="59" t="s">
        <v>379</v>
      </c>
      <c r="C11" s="184">
        <v>77.34</v>
      </c>
      <c r="D11" s="56"/>
      <c r="E11" s="45">
        <f>Table707[[#This Row],[QTY ORDERED ]]*Table707[[#This Row],[PRICE]]</f>
        <v>0</v>
      </c>
      <c r="F11" s="328"/>
      <c r="G11" s="316">
        <f>Table707[[#This Row],[PRICE]]*0.1</f>
        <v>7.7340000000000009</v>
      </c>
    </row>
    <row r="12" spans="1:7" ht="17.399999999999999">
      <c r="A12" s="54" t="s">
        <v>56</v>
      </c>
      <c r="B12" s="59" t="s">
        <v>372</v>
      </c>
      <c r="C12" s="184">
        <v>92.25</v>
      </c>
      <c r="D12" s="54"/>
      <c r="E12" s="48"/>
      <c r="F12" s="328"/>
      <c r="G12" s="316">
        <f>Table707[[#This Row],[PRICE]]*0.1</f>
        <v>9.2249999999999996</v>
      </c>
    </row>
    <row r="13" spans="1:7" ht="17.399999999999999">
      <c r="A13" s="56" t="s">
        <v>1543</v>
      </c>
      <c r="B13" s="59" t="s">
        <v>410</v>
      </c>
      <c r="C13" s="184">
        <v>47</v>
      </c>
      <c r="D13" s="56"/>
      <c r="E13" s="48">
        <f>Table707[[#This Row],[QTY ORDERED ]]*Table707[[#This Row],[PRICE]]</f>
        <v>0</v>
      </c>
      <c r="F13" s="328"/>
      <c r="G13" s="316">
        <f>Table707[[#This Row],[PRICE]]*0.1</f>
        <v>4.7</v>
      </c>
    </row>
    <row r="14" spans="1:7" ht="17.399999999999999">
      <c r="A14" s="54" t="s">
        <v>113</v>
      </c>
      <c r="B14" s="59" t="s">
        <v>391</v>
      </c>
      <c r="C14" s="184">
        <v>15.19</v>
      </c>
      <c r="D14" s="56"/>
      <c r="E14" s="45"/>
      <c r="F14" s="328"/>
      <c r="G14" s="316">
        <f>Table707[[#This Row],[PRICE]]*0.1</f>
        <v>1.5190000000000001</v>
      </c>
    </row>
    <row r="15" spans="1:7" ht="17.399999999999999">
      <c r="A15" s="56" t="s">
        <v>114</v>
      </c>
      <c r="B15" s="59" t="s">
        <v>376</v>
      </c>
      <c r="C15" s="184">
        <v>29</v>
      </c>
      <c r="D15" s="56"/>
      <c r="E15" s="45">
        <f>Table707[[#This Row],[QTY ORDERED ]]*Table707[[#This Row],[PRICE]]</f>
        <v>0</v>
      </c>
      <c r="F15" s="328"/>
      <c r="G15" s="316">
        <f>Table707[[#This Row],[PRICE]]*0.1</f>
        <v>2.9000000000000004</v>
      </c>
    </row>
    <row r="16" spans="1:7" ht="17.399999999999999">
      <c r="A16" s="56" t="s">
        <v>1534</v>
      </c>
      <c r="B16" s="59" t="s">
        <v>7</v>
      </c>
      <c r="C16" s="184"/>
      <c r="D16" s="56"/>
      <c r="E16" s="45">
        <f>Table707[[#This Row],[QTY ORDERED ]]*Table707[[#This Row],[PRICE]]</f>
        <v>0</v>
      </c>
      <c r="F16" s="328"/>
      <c r="G16" s="316"/>
    </row>
    <row r="17" spans="1:7" ht="17.399999999999999">
      <c r="A17" s="56" t="s">
        <v>146</v>
      </c>
      <c r="B17" s="59" t="s">
        <v>7</v>
      </c>
      <c r="C17" s="184">
        <v>84.64</v>
      </c>
      <c r="D17" s="56"/>
      <c r="E17" s="45">
        <f>Table707[[#This Row],[QTY ORDERED ]]*Table707[[#This Row],[PRICE]]</f>
        <v>0</v>
      </c>
      <c r="F17" s="328"/>
      <c r="G17" s="316">
        <f>Table707[[#This Row],[PRICE]]*0.1</f>
        <v>8.4640000000000004</v>
      </c>
    </row>
    <row r="18" spans="1:7" ht="17.399999999999999">
      <c r="A18" s="78" t="s">
        <v>147</v>
      </c>
      <c r="B18" s="59" t="s">
        <v>7</v>
      </c>
      <c r="C18" s="184">
        <v>95</v>
      </c>
      <c r="D18" s="56"/>
      <c r="E18" s="45">
        <f>Table707[[#This Row],[QTY ORDERED ]]*Table707[[#This Row],[PRICE]]</f>
        <v>0</v>
      </c>
      <c r="F18" s="328"/>
      <c r="G18" s="316">
        <f>Table707[[#This Row],[PRICE]]*0.1</f>
        <v>9.5</v>
      </c>
    </row>
    <row r="19" spans="1:7" ht="17.399999999999999">
      <c r="A19" s="54" t="s">
        <v>403</v>
      </c>
      <c r="B19" s="59" t="s">
        <v>368</v>
      </c>
      <c r="C19" s="184">
        <v>28.13</v>
      </c>
      <c r="D19" s="56"/>
      <c r="E19" s="45"/>
      <c r="F19" s="328"/>
      <c r="G19" s="316">
        <f>Table707[[#This Row],[PRICE]]*0.1</f>
        <v>2.8130000000000002</v>
      </c>
    </row>
    <row r="20" spans="1:7" ht="17.399999999999999">
      <c r="A20" s="180" t="s">
        <v>148</v>
      </c>
      <c r="B20" s="59" t="s">
        <v>7</v>
      </c>
      <c r="C20" s="184">
        <v>95</v>
      </c>
      <c r="D20" s="56"/>
      <c r="E20" s="45"/>
      <c r="F20" s="328"/>
      <c r="G20" s="316">
        <f>Table707[[#This Row],[PRICE]]*0.1</f>
        <v>9.5</v>
      </c>
    </row>
    <row r="21" spans="1:7" ht="17.399999999999999">
      <c r="A21" s="56" t="s">
        <v>51</v>
      </c>
      <c r="B21" s="59" t="s">
        <v>369</v>
      </c>
      <c r="C21" s="184">
        <v>42.69</v>
      </c>
      <c r="D21" s="56"/>
      <c r="E21" s="45">
        <f>Table707[[#This Row],[QTY ORDERED ]]*Table707[[#This Row],[PRICE]]</f>
        <v>0</v>
      </c>
      <c r="F21" s="328"/>
      <c r="G21" s="316">
        <f>Table707[[#This Row],[PRICE]]*0.1</f>
        <v>4.2690000000000001</v>
      </c>
    </row>
    <row r="22" spans="1:7" ht="17.399999999999999">
      <c r="A22" s="56" t="s">
        <v>1605</v>
      </c>
      <c r="B22" s="59" t="s">
        <v>7</v>
      </c>
      <c r="C22" s="184">
        <v>27</v>
      </c>
      <c r="D22" s="56"/>
      <c r="E22" s="45">
        <f>Table707[[#This Row],[QTY ORDERED ]]*Table707[[#This Row],[PRICE]]</f>
        <v>0</v>
      </c>
      <c r="F22" s="328"/>
      <c r="G22" s="316"/>
    </row>
    <row r="23" spans="1:7" ht="17.399999999999999">
      <c r="A23" s="56" t="s">
        <v>405</v>
      </c>
      <c r="B23" s="59" t="s">
        <v>372</v>
      </c>
      <c r="C23" s="184">
        <v>49.5</v>
      </c>
      <c r="D23" s="56"/>
      <c r="E23" s="48">
        <f>Table707[[#This Row],[QTY ORDERED ]]*Table707[[#This Row],[PRICE]]</f>
        <v>0</v>
      </c>
      <c r="F23" s="328"/>
      <c r="G23" s="316">
        <f>Table707[[#This Row],[PRICE]]*0.1</f>
        <v>4.95</v>
      </c>
    </row>
    <row r="24" spans="1:7" ht="17.399999999999999">
      <c r="A24" s="56" t="s">
        <v>54</v>
      </c>
      <c r="B24" s="59" t="s">
        <v>384</v>
      </c>
      <c r="C24" s="184">
        <v>9.56</v>
      </c>
      <c r="D24" s="56"/>
      <c r="E24" s="45">
        <f>Table707[[#This Row],[QTY ORDERED ]]*Table707[[#This Row],[PRICE]]</f>
        <v>0</v>
      </c>
      <c r="F24" s="328"/>
      <c r="G24" s="316">
        <f>Table707[[#This Row],[PRICE]]*0.1</f>
        <v>0.95600000000000007</v>
      </c>
    </row>
    <row r="25" spans="1:7" ht="17.399999999999999">
      <c r="A25" s="56" t="s">
        <v>48</v>
      </c>
      <c r="B25" s="59" t="s">
        <v>379</v>
      </c>
      <c r="C25" s="184">
        <v>53.83</v>
      </c>
      <c r="D25" s="56"/>
      <c r="E25" s="45">
        <f>Table707[[#This Row],[QTY ORDERED ]]*Table707[[#This Row],[PRICE]]</f>
        <v>0</v>
      </c>
      <c r="F25" s="328"/>
      <c r="G25" s="316">
        <f>Table707[[#This Row],[PRICE]]*0.1</f>
        <v>5.383</v>
      </c>
    </row>
    <row r="26" spans="1:7" ht="17.399999999999999">
      <c r="A26" s="56" t="s">
        <v>47</v>
      </c>
      <c r="B26" s="59" t="s">
        <v>379</v>
      </c>
      <c r="C26" s="184">
        <v>53.83</v>
      </c>
      <c r="D26" s="56"/>
      <c r="E26" s="45">
        <f>Table707[[#This Row],[QTY ORDERED ]]*Table707[[#This Row],[PRICE]]</f>
        <v>0</v>
      </c>
      <c r="F26" s="328"/>
      <c r="G26" s="316">
        <f>Table707[[#This Row],[PRICE]]*0.1</f>
        <v>5.383</v>
      </c>
    </row>
    <row r="27" spans="1:7" ht="17.399999999999999">
      <c r="A27" s="56" t="s">
        <v>614</v>
      </c>
      <c r="B27" s="59" t="s">
        <v>613</v>
      </c>
      <c r="C27" s="184">
        <v>45</v>
      </c>
      <c r="D27" s="56"/>
      <c r="E27" s="45">
        <f>Table707[[#This Row],[QTY ORDERED ]]*Table707[[#This Row],[PRICE]]</f>
        <v>0</v>
      </c>
      <c r="F27" s="328"/>
      <c r="G27" s="316">
        <f>Table707[[#This Row],[PRICE]]*0.1</f>
        <v>4.5</v>
      </c>
    </row>
    <row r="28" spans="1:7" ht="17.399999999999999">
      <c r="A28" s="56" t="s">
        <v>402</v>
      </c>
      <c r="B28" s="59" t="s">
        <v>392</v>
      </c>
      <c r="C28" s="184">
        <v>45</v>
      </c>
      <c r="D28" s="56"/>
      <c r="E28" s="45">
        <f>Table707[[#This Row],[QTY ORDERED ]]*Table707[[#This Row],[PRICE]]</f>
        <v>0</v>
      </c>
      <c r="F28" s="328"/>
      <c r="G28" s="316">
        <f>Table707[[#This Row],[PRICE]]*0.1</f>
        <v>4.5</v>
      </c>
    </row>
    <row r="29" spans="1:7" ht="17.399999999999999">
      <c r="A29" s="56" t="s">
        <v>916</v>
      </c>
      <c r="B29" s="59" t="s">
        <v>378</v>
      </c>
      <c r="C29" s="184"/>
      <c r="D29" s="56"/>
      <c r="E29" s="45">
        <f>Table707[[#This Row],[QTY ORDERED ]]*Table707[[#This Row],[PRICE]]</f>
        <v>0</v>
      </c>
      <c r="F29" s="328"/>
      <c r="G29" s="316">
        <f>Table707[[#This Row],[PRICE]]*0.1</f>
        <v>0</v>
      </c>
    </row>
    <row r="30" spans="1:7" ht="17.399999999999999">
      <c r="A30" s="56" t="s">
        <v>1606</v>
      </c>
      <c r="B30" s="59" t="s">
        <v>7</v>
      </c>
      <c r="C30" s="184">
        <v>27</v>
      </c>
      <c r="D30" s="56"/>
      <c r="E30" s="45">
        <f>Table707[[#This Row],[QTY ORDERED ]]*Table707[[#This Row],[PRICE]]</f>
        <v>0</v>
      </c>
      <c r="F30" s="328"/>
      <c r="G30" s="316"/>
    </row>
    <row r="31" spans="1:7" ht="17.399999999999999">
      <c r="A31" s="259" t="s">
        <v>1588</v>
      </c>
      <c r="B31" s="59" t="s">
        <v>393</v>
      </c>
      <c r="C31" s="184">
        <v>55</v>
      </c>
      <c r="D31" s="56"/>
      <c r="E31" s="45">
        <f>Table707[[#This Row],[QTY ORDERED ]]*Table707[[#This Row],[PRICE]]</f>
        <v>0</v>
      </c>
      <c r="F31" s="328"/>
      <c r="G31" s="316">
        <f>Table707[[#This Row],[PRICE]]*0.1</f>
        <v>5.5</v>
      </c>
    </row>
    <row r="32" spans="1:7" ht="17.399999999999999">
      <c r="A32" s="56" t="s">
        <v>50</v>
      </c>
      <c r="B32" s="59" t="s">
        <v>393</v>
      </c>
      <c r="C32" s="184">
        <v>16.309999999999999</v>
      </c>
      <c r="D32" s="56"/>
      <c r="E32" s="45">
        <f>Table707[[#This Row],[QTY ORDERED ]]*Table707[[#This Row],[PRICE]]</f>
        <v>0</v>
      </c>
      <c r="F32" s="328"/>
      <c r="G32" s="316">
        <f>Table707[[#This Row],[PRICE]]*0.1</f>
        <v>1.631</v>
      </c>
    </row>
    <row r="33" spans="1:7" ht="17.399999999999999">
      <c r="A33" s="56" t="s">
        <v>911</v>
      </c>
      <c r="B33" s="59" t="s">
        <v>915</v>
      </c>
      <c r="C33" s="184"/>
      <c r="D33" s="56"/>
      <c r="E33" s="45">
        <f>Table707[[#This Row],[QTY ORDERED ]]*Table707[[#This Row],[PRICE]]</f>
        <v>0</v>
      </c>
      <c r="F33" s="328"/>
      <c r="G33" s="316">
        <f>Table707[[#This Row],[PRICE]]*0.1</f>
        <v>0</v>
      </c>
    </row>
    <row r="34" spans="1:7" ht="17.399999999999999">
      <c r="A34" s="56" t="s">
        <v>912</v>
      </c>
      <c r="B34" s="59" t="s">
        <v>915</v>
      </c>
      <c r="C34" s="184"/>
      <c r="D34" s="56"/>
      <c r="E34" s="45">
        <f>Table707[[#This Row],[QTY ORDERED ]]*Table707[[#This Row],[PRICE]]</f>
        <v>0</v>
      </c>
      <c r="F34" s="328"/>
      <c r="G34" s="316">
        <f>Table707[[#This Row],[PRICE]]*0.1</f>
        <v>0</v>
      </c>
    </row>
    <row r="35" spans="1:7" ht="17.399999999999999">
      <c r="A35" s="56" t="s">
        <v>149</v>
      </c>
      <c r="B35" s="59" t="s">
        <v>394</v>
      </c>
      <c r="C35" s="184">
        <v>16.88</v>
      </c>
      <c r="D35" s="56"/>
      <c r="E35" s="45">
        <f>Table707[[#This Row],[QTY ORDERED ]]*Table707[[#This Row],[PRICE]]</f>
        <v>0</v>
      </c>
      <c r="F35" s="328"/>
      <c r="G35" s="316">
        <f>Table707[[#This Row],[PRICE]]*0.1</f>
        <v>1.6879999999999999</v>
      </c>
    </row>
    <row r="36" spans="1:7" ht="17.399999999999999">
      <c r="A36" s="54" t="s">
        <v>52</v>
      </c>
      <c r="B36" s="59" t="s">
        <v>370</v>
      </c>
      <c r="C36" s="184">
        <v>15.75</v>
      </c>
      <c r="D36" s="54"/>
      <c r="E36" s="48"/>
      <c r="F36" s="328"/>
      <c r="G36" s="316">
        <f>Table707[[#This Row],[PRICE]]*0.1</f>
        <v>1.5750000000000002</v>
      </c>
    </row>
    <row r="37" spans="1:7" ht="17.399999999999999">
      <c r="A37" s="56" t="s">
        <v>913</v>
      </c>
      <c r="B37" s="59" t="s">
        <v>914</v>
      </c>
      <c r="C37" s="184"/>
      <c r="D37" s="56"/>
      <c r="E37" s="48">
        <f>Table707[[#This Row],[QTY ORDERED ]]*Table707[[#This Row],[PRICE]]</f>
        <v>0</v>
      </c>
      <c r="F37" s="328"/>
      <c r="G37" s="316">
        <f>Table707[[#This Row],[PRICE]]*0.1</f>
        <v>0</v>
      </c>
    </row>
    <row r="38" spans="1:7" ht="17.399999999999999">
      <c r="A38" s="56" t="s">
        <v>400</v>
      </c>
      <c r="B38" s="59" t="s">
        <v>401</v>
      </c>
      <c r="C38" s="184">
        <v>39</v>
      </c>
      <c r="D38" s="56"/>
      <c r="E38" s="48">
        <f>Table707[[#This Row],[QTY ORDERED ]]*Table707[[#This Row],[PRICE]]</f>
        <v>0</v>
      </c>
      <c r="F38" s="328"/>
      <c r="G38" s="316">
        <f>Table707[[#This Row],[PRICE]]*0.1</f>
        <v>3.9000000000000004</v>
      </c>
    </row>
    <row r="39" spans="1:7" ht="17.399999999999999">
      <c r="A39" s="56" t="s">
        <v>115</v>
      </c>
      <c r="B39" s="59" t="s">
        <v>395</v>
      </c>
      <c r="C39" s="184">
        <v>25</v>
      </c>
      <c r="D39" s="56"/>
      <c r="E39" s="45">
        <f>Table707[[#This Row],[QTY ORDERED ]]*Table707[[#This Row],[PRICE]]</f>
        <v>0</v>
      </c>
      <c r="F39" s="328"/>
      <c r="G39" s="316">
        <f>Table707[[#This Row],[PRICE]]*0.1</f>
        <v>2.5</v>
      </c>
    </row>
    <row r="40" spans="1:7" ht="17.399999999999999">
      <c r="A40" s="54" t="s">
        <v>55</v>
      </c>
      <c r="B40" s="59" t="s">
        <v>378</v>
      </c>
      <c r="C40" s="184">
        <v>23.63</v>
      </c>
      <c r="D40" s="54"/>
      <c r="E40" s="48"/>
      <c r="F40" s="328"/>
      <c r="G40" s="316">
        <f>Table707[[#This Row],[PRICE]]*0.1</f>
        <v>2.363</v>
      </c>
    </row>
    <row r="41" spans="1:7" ht="17.399999999999999">
      <c r="A41" s="56" t="s">
        <v>150</v>
      </c>
      <c r="B41" s="59" t="s">
        <v>7</v>
      </c>
      <c r="C41" s="184">
        <v>61.76</v>
      </c>
      <c r="D41" s="56"/>
      <c r="E41" s="45">
        <f>Table707[[#This Row],[QTY ORDERED ]]*Table707[[#This Row],[PRICE]]</f>
        <v>0</v>
      </c>
      <c r="F41" s="329"/>
      <c r="G41" s="316">
        <f>Table707[[#This Row],[PRICE]]*0.1</f>
        <v>6.1760000000000002</v>
      </c>
    </row>
    <row r="42" spans="1:7" ht="17.399999999999999">
      <c r="A42" s="56" t="s">
        <v>46</v>
      </c>
      <c r="B42" s="59" t="s">
        <v>372</v>
      </c>
      <c r="C42" s="184">
        <v>35</v>
      </c>
      <c r="D42" s="56"/>
      <c r="E42" s="45">
        <f>Table707[[#This Row],[QTY ORDERED ]]*Table707[[#This Row],[PRICE]]</f>
        <v>0</v>
      </c>
      <c r="F42" s="328"/>
      <c r="G42" s="316">
        <f>Table707[[#This Row],[PRICE]]*0.1</f>
        <v>3.5</v>
      </c>
    </row>
    <row r="43" spans="1:7" ht="17.399999999999999">
      <c r="A43" s="56" t="s">
        <v>404</v>
      </c>
      <c r="B43" s="59" t="s">
        <v>372</v>
      </c>
      <c r="C43" s="184">
        <v>65</v>
      </c>
      <c r="D43" s="56"/>
      <c r="E43" s="45">
        <f>Table707[[#This Row],[QTY ORDERED ]]*Table707[[#This Row],[PRICE]]</f>
        <v>0</v>
      </c>
      <c r="F43" s="328"/>
      <c r="G43" s="316">
        <f>Table707[[#This Row],[PRICE]]*0.1</f>
        <v>6.5</v>
      </c>
    </row>
    <row r="44" spans="1:7" ht="17.399999999999999">
      <c r="A44" s="56" t="s">
        <v>151</v>
      </c>
      <c r="B44" s="59" t="s">
        <v>7</v>
      </c>
      <c r="C44" s="184">
        <v>95</v>
      </c>
      <c r="D44" s="56"/>
      <c r="E44" s="45">
        <f>Table707[[#This Row],[QTY ORDERED ]]*Table707[[#This Row],[PRICE]]</f>
        <v>0</v>
      </c>
      <c r="F44" s="328"/>
      <c r="G44" s="316">
        <f>Table707[[#This Row],[PRICE]]*0.1</f>
        <v>9.5</v>
      </c>
    </row>
    <row r="45" spans="1:7" ht="17.399999999999999">
      <c r="A45" s="83"/>
      <c r="B45" s="465" t="s">
        <v>153</v>
      </c>
      <c r="C45" s="465"/>
      <c r="D45" s="465"/>
      <c r="E45" s="62">
        <f>SUM(Table707[TOTAL])</f>
        <v>0</v>
      </c>
    </row>
    <row r="46" spans="1:7">
      <c r="A46" s="2"/>
      <c r="C46" s="28"/>
      <c r="D46" s="2"/>
      <c r="E46" s="24"/>
    </row>
    <row r="47" spans="1:7">
      <c r="A47" s="2"/>
      <c r="C47" s="28"/>
      <c r="D47" s="2"/>
      <c r="E47" s="24"/>
    </row>
    <row r="48" spans="1:7">
      <c r="A48" s="2"/>
      <c r="C48" s="28"/>
      <c r="D48" s="2"/>
      <c r="E48" s="24"/>
    </row>
    <row r="49" spans="1:5">
      <c r="A49" s="2"/>
      <c r="C49" s="28"/>
      <c r="D49" s="2"/>
      <c r="E49" s="24"/>
    </row>
    <row r="50" spans="1:5">
      <c r="A50" s="2"/>
      <c r="C50" s="28"/>
      <c r="D50" s="2"/>
      <c r="E50" s="24"/>
    </row>
    <row r="51" spans="1:5">
      <c r="A51" s="2"/>
      <c r="C51" s="28"/>
      <c r="D51" s="2"/>
      <c r="E51" s="24"/>
    </row>
    <row r="52" spans="1:5">
      <c r="A52" s="2"/>
      <c r="C52" s="28"/>
      <c r="D52" s="2"/>
      <c r="E52" s="24"/>
    </row>
    <row r="53" spans="1:5">
      <c r="A53" s="2"/>
      <c r="C53" s="28"/>
      <c r="D53" s="2"/>
      <c r="E53" s="24"/>
    </row>
    <row r="54" spans="1:5">
      <c r="A54" s="2"/>
      <c r="C54" s="28"/>
      <c r="D54" s="2"/>
      <c r="E54" s="24"/>
    </row>
    <row r="55" spans="1:5">
      <c r="A55" s="2"/>
      <c r="C55" s="28"/>
      <c r="D55" s="2"/>
      <c r="E55" s="24"/>
    </row>
    <row r="56" spans="1:5">
      <c r="A56" s="2"/>
      <c r="C56" s="28"/>
      <c r="D56" s="2"/>
      <c r="E56" s="24"/>
    </row>
    <row r="57" spans="1:5">
      <c r="A57" s="2"/>
      <c r="C57" s="28"/>
      <c r="D57" s="2"/>
      <c r="E57" s="24"/>
    </row>
    <row r="58" spans="1:5">
      <c r="A58" s="2"/>
      <c r="C58" s="28"/>
      <c r="D58" s="2"/>
      <c r="E58" s="24"/>
    </row>
    <row r="59" spans="1:5">
      <c r="A59" s="2"/>
      <c r="C59" s="28"/>
      <c r="D59" s="2"/>
      <c r="E59" s="24"/>
    </row>
    <row r="60" spans="1:5">
      <c r="A60" s="2"/>
      <c r="C60" s="28"/>
      <c r="D60" s="2"/>
      <c r="E60" s="24"/>
    </row>
    <row r="61" spans="1:5">
      <c r="A61" s="2"/>
      <c r="C61" s="28"/>
      <c r="D61" s="2"/>
      <c r="E61" s="24"/>
    </row>
    <row r="62" spans="1:5">
      <c r="A62" s="2"/>
      <c r="C62" s="28"/>
      <c r="D62" s="2"/>
      <c r="E62" s="24"/>
    </row>
    <row r="63" spans="1:5">
      <c r="A63" s="2"/>
      <c r="C63" s="28"/>
      <c r="D63" s="2"/>
      <c r="E63" s="24"/>
    </row>
    <row r="64" spans="1:5">
      <c r="A64" s="2"/>
      <c r="C64" s="28"/>
      <c r="D64" s="2"/>
      <c r="E64" s="24"/>
    </row>
    <row r="65" spans="1:5">
      <c r="A65" s="2"/>
      <c r="C65" s="28"/>
      <c r="D65" s="2"/>
      <c r="E65" s="24"/>
    </row>
    <row r="66" spans="1:5">
      <c r="A66" s="2"/>
      <c r="C66" s="28"/>
      <c r="D66" s="2"/>
      <c r="E66" s="24"/>
    </row>
    <row r="67" spans="1:5">
      <c r="A67" s="2"/>
      <c r="C67" s="28"/>
      <c r="D67" s="2"/>
      <c r="E67" s="24"/>
    </row>
    <row r="68" spans="1:5">
      <c r="A68" s="2"/>
      <c r="C68" s="28"/>
      <c r="D68" s="2"/>
      <c r="E68" s="24"/>
    </row>
    <row r="69" spans="1:5">
      <c r="A69" s="2"/>
      <c r="C69" s="28"/>
      <c r="D69" s="2"/>
      <c r="E69" s="24"/>
    </row>
    <row r="70" spans="1:5">
      <c r="A70" s="2"/>
      <c r="C70" s="28"/>
      <c r="D70" s="2"/>
      <c r="E70" s="24"/>
    </row>
    <row r="71" spans="1:5">
      <c r="A71" s="2"/>
      <c r="C71" s="28"/>
      <c r="D71" s="2"/>
      <c r="E71" s="24"/>
    </row>
    <row r="72" spans="1:5">
      <c r="A72" s="2"/>
      <c r="C72" s="28"/>
      <c r="D72" s="2"/>
      <c r="E72" s="24"/>
    </row>
    <row r="73" spans="1:5">
      <c r="A73" s="2"/>
      <c r="C73" s="28"/>
      <c r="D73" s="2"/>
      <c r="E73" s="24"/>
    </row>
    <row r="74" spans="1:5">
      <c r="A74" s="2"/>
      <c r="C74" s="28"/>
      <c r="D74" s="2"/>
      <c r="E74" s="24"/>
    </row>
    <row r="75" spans="1:5">
      <c r="A75" s="2"/>
      <c r="C75" s="28"/>
      <c r="D75" s="2"/>
      <c r="E75" s="24"/>
    </row>
    <row r="76" spans="1:5">
      <c r="A76" s="2"/>
      <c r="C76" s="28"/>
      <c r="D76" s="2"/>
      <c r="E76" s="24"/>
    </row>
    <row r="77" spans="1:5">
      <c r="A77" s="2"/>
      <c r="C77" s="28"/>
      <c r="D77" s="2"/>
      <c r="E77" s="24"/>
    </row>
    <row r="78" spans="1:5">
      <c r="A78" s="2"/>
      <c r="C78" s="28"/>
      <c r="D78" s="2"/>
      <c r="E78" s="24"/>
    </row>
    <row r="79" spans="1:5">
      <c r="A79" s="2"/>
      <c r="C79" s="28"/>
      <c r="D79" s="2"/>
      <c r="E79" s="24"/>
    </row>
    <row r="80" spans="1:5">
      <c r="A80" s="2"/>
      <c r="C80" s="28"/>
      <c r="D80" s="2"/>
      <c r="E80" s="24"/>
    </row>
    <row r="81" spans="1:5">
      <c r="A81" s="2"/>
      <c r="C81" s="28"/>
      <c r="D81" s="2"/>
      <c r="E81" s="24"/>
    </row>
    <row r="82" spans="1:5">
      <c r="A82" s="2"/>
      <c r="C82" s="28"/>
      <c r="D82" s="2"/>
      <c r="E82" s="24"/>
    </row>
    <row r="83" spans="1:5">
      <c r="A83" s="2"/>
      <c r="C83" s="28"/>
      <c r="D83" s="2"/>
      <c r="E83" s="24"/>
    </row>
    <row r="84" spans="1:5">
      <c r="A84" s="2"/>
      <c r="C84" s="28"/>
      <c r="D84" s="2"/>
      <c r="E84" s="24"/>
    </row>
    <row r="85" spans="1:5">
      <c r="A85" s="2"/>
      <c r="C85" s="28"/>
      <c r="D85" s="2"/>
      <c r="E85" s="24"/>
    </row>
    <row r="86" spans="1:5">
      <c r="A86" s="2"/>
      <c r="C86" s="28"/>
      <c r="D86" s="2"/>
      <c r="E86" s="24"/>
    </row>
    <row r="87" spans="1:5">
      <c r="A87" s="2"/>
      <c r="C87" s="28"/>
      <c r="D87" s="2"/>
      <c r="E87" s="24"/>
    </row>
    <row r="88" spans="1:5">
      <c r="A88" s="2"/>
      <c r="C88" s="28"/>
      <c r="D88" s="2"/>
      <c r="E88" s="24"/>
    </row>
    <row r="89" spans="1:5">
      <c r="A89" s="2"/>
      <c r="C89" s="28"/>
      <c r="D89" s="2"/>
      <c r="E89" s="24"/>
    </row>
    <row r="90" spans="1:5">
      <c r="A90" s="2"/>
      <c r="C90" s="28"/>
      <c r="D90" s="2"/>
      <c r="E90" s="24"/>
    </row>
    <row r="91" spans="1:5">
      <c r="A91" s="2"/>
      <c r="C91" s="28"/>
    </row>
    <row r="92" spans="1:5">
      <c r="A92" s="2"/>
      <c r="C92" s="28"/>
    </row>
    <row r="93" spans="1:5">
      <c r="A93" s="2"/>
      <c r="C93" s="28"/>
    </row>
    <row r="94" spans="1:5">
      <c r="A94" s="2"/>
      <c r="C94" s="28"/>
    </row>
    <row r="95" spans="1:5">
      <c r="A95" s="2"/>
      <c r="C95" s="28"/>
    </row>
    <row r="96" spans="1:5">
      <c r="A96" s="2"/>
      <c r="C96" s="28"/>
    </row>
    <row r="97" spans="1:3">
      <c r="A97" s="2"/>
      <c r="C97" s="28"/>
    </row>
    <row r="98" spans="1:3">
      <c r="A98" s="2"/>
      <c r="C98" s="28"/>
    </row>
    <row r="99" spans="1:3">
      <c r="A99" s="2"/>
      <c r="C99" s="28"/>
    </row>
    <row r="100" spans="1:3">
      <c r="A100" s="2"/>
      <c r="C100" s="28"/>
    </row>
    <row r="101" spans="1:3">
      <c r="A101" s="2"/>
      <c r="C101" s="28"/>
    </row>
    <row r="102" spans="1:3">
      <c r="A102" s="2"/>
      <c r="C102" s="28"/>
    </row>
    <row r="103" spans="1:3">
      <c r="A103" s="2"/>
      <c r="C103" s="28"/>
    </row>
    <row r="104" spans="1:3">
      <c r="A104" s="2"/>
      <c r="C104" s="28"/>
    </row>
    <row r="105" spans="1:3">
      <c r="A105" s="2"/>
      <c r="C105" s="28"/>
    </row>
    <row r="106" spans="1:3">
      <c r="A106" s="2"/>
      <c r="C106" s="28"/>
    </row>
    <row r="107" spans="1:3">
      <c r="A107" s="2"/>
      <c r="C107" s="28"/>
    </row>
    <row r="108" spans="1:3">
      <c r="A108" s="2"/>
      <c r="C108" s="28"/>
    </row>
    <row r="109" spans="1:3">
      <c r="A109" s="2"/>
      <c r="C109" s="28"/>
    </row>
    <row r="110" spans="1:3">
      <c r="A110" s="2"/>
      <c r="C110" s="28"/>
    </row>
    <row r="111" spans="1:3">
      <c r="A111" s="2"/>
      <c r="C111" s="28"/>
    </row>
    <row r="112" spans="1:3">
      <c r="A112" s="2"/>
      <c r="C112" s="28"/>
    </row>
    <row r="113" spans="1:3">
      <c r="A113" s="2"/>
      <c r="C113" s="28"/>
    </row>
    <row r="114" spans="1:3">
      <c r="A114" s="2"/>
      <c r="C114" s="28"/>
    </row>
    <row r="115" spans="1:3">
      <c r="A115" s="2"/>
      <c r="C115" s="28"/>
    </row>
    <row r="116" spans="1:3">
      <c r="A116" s="2"/>
      <c r="C116" s="28"/>
    </row>
    <row r="117" spans="1:3">
      <c r="A117" s="2"/>
      <c r="C117" s="28"/>
    </row>
    <row r="118" spans="1:3">
      <c r="A118" s="2"/>
      <c r="C118" s="28"/>
    </row>
    <row r="119" spans="1:3">
      <c r="A119" s="2"/>
      <c r="C119" s="28"/>
    </row>
    <row r="120" spans="1:3">
      <c r="A120" s="2"/>
      <c r="C120" s="28"/>
    </row>
  </sheetData>
  <mergeCells count="4">
    <mergeCell ref="B45:D45"/>
    <mergeCell ref="A6:B6"/>
    <mergeCell ref="A1:E4"/>
    <mergeCell ref="A5:E5"/>
  </mergeCells>
  <pageMargins left="0.7" right="0.7" top="0.75" bottom="0.75" header="0.3" footer="0.3"/>
  <pageSetup paperSize="9" scale="53" orientation="portrait" horizontalDpi="0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ACE5-1EA5-3544-8852-E155727F5D6C}">
  <sheetPr>
    <tabColor rgb="FF00B0F0"/>
    <pageSetUpPr fitToPage="1"/>
  </sheetPr>
  <dimension ref="A1:S189"/>
  <sheetViews>
    <sheetView tabSelected="1" workbookViewId="0">
      <selection activeCell="C76" sqref="C76"/>
    </sheetView>
  </sheetViews>
  <sheetFormatPr defaultColWidth="10.77734375" defaultRowHeight="13.8"/>
  <cols>
    <col min="1" max="1" width="110.109375" style="1" bestFit="1" customWidth="1"/>
    <col min="2" max="2" width="13.33203125" style="33" bestFit="1" customWidth="1"/>
    <col min="3" max="3" width="9.109375" style="1" customWidth="1"/>
    <col min="4" max="4" width="14.77734375" style="25" bestFit="1" customWidth="1"/>
    <col min="5" max="5" width="15.33203125" style="1" bestFit="1" customWidth="1"/>
    <col min="6" max="14" width="10.77734375" style="1"/>
    <col min="15" max="15" width="21.109375" style="1" customWidth="1"/>
    <col min="16" max="16" width="10.77734375" style="1"/>
    <col min="17" max="17" width="17.6640625" style="1" customWidth="1"/>
    <col min="18" max="18" width="14.109375" style="1" customWidth="1"/>
    <col min="19" max="19" width="15.77734375" style="1" customWidth="1"/>
    <col min="20" max="16384" width="10.77734375" style="1"/>
  </cols>
  <sheetData>
    <row r="1" spans="1:6" ht="15" customHeight="1">
      <c r="A1" s="456" t="s">
        <v>605</v>
      </c>
      <c r="B1" s="457"/>
      <c r="C1" s="457"/>
      <c r="D1" s="458"/>
      <c r="E1" s="10"/>
    </row>
    <row r="2" spans="1:6" ht="15" customHeight="1">
      <c r="A2" s="459"/>
      <c r="B2" s="460"/>
      <c r="C2" s="460"/>
      <c r="D2" s="475"/>
      <c r="E2" s="10"/>
    </row>
    <row r="3" spans="1:6" ht="15" customHeight="1">
      <c r="A3" s="459"/>
      <c r="B3" s="460"/>
      <c r="C3" s="460"/>
      <c r="D3" s="475"/>
      <c r="E3" s="10"/>
    </row>
    <row r="4" spans="1:6" ht="15" customHeight="1">
      <c r="A4" s="459"/>
      <c r="B4" s="460"/>
      <c r="C4" s="460"/>
      <c r="D4" s="475"/>
      <c r="E4" s="10"/>
    </row>
    <row r="5" spans="1:6" ht="15" customHeight="1">
      <c r="A5" s="491" t="s">
        <v>1800</v>
      </c>
      <c r="B5" s="492"/>
      <c r="C5" s="492"/>
      <c r="D5" s="493"/>
      <c r="E5" s="10"/>
    </row>
    <row r="6" spans="1:6" ht="49.95" customHeight="1" thickBot="1">
      <c r="A6" s="494"/>
      <c r="B6" s="495"/>
      <c r="C6" s="495"/>
      <c r="D6" s="496"/>
      <c r="E6" s="360" t="s">
        <v>1591</v>
      </c>
      <c r="F6" s="324"/>
    </row>
    <row r="7" spans="1:6" ht="28.8" thickBot="1">
      <c r="A7" s="121" t="s">
        <v>443</v>
      </c>
      <c r="B7" s="11">
        <f>'RECAP ORDER '!E17</f>
        <v>1</v>
      </c>
      <c r="C7" s="12">
        <f>'RECAP ORDER '!F17</f>
        <v>9</v>
      </c>
      <c r="D7" s="30">
        <f>'RECAP ORDER '!G17</f>
        <v>2023</v>
      </c>
      <c r="E7" s="324"/>
      <c r="F7" s="324"/>
    </row>
    <row r="8" spans="1:6" ht="18.600000000000001">
      <c r="A8" s="73" t="s">
        <v>348</v>
      </c>
      <c r="B8" s="84" t="s">
        <v>124</v>
      </c>
      <c r="C8" s="75" t="s">
        <v>125</v>
      </c>
      <c r="D8" s="63" t="s">
        <v>126</v>
      </c>
      <c r="E8" s="319"/>
    </row>
    <row r="9" spans="1:6" ht="18.600000000000001">
      <c r="A9" s="44" t="s">
        <v>346</v>
      </c>
      <c r="B9" s="85"/>
      <c r="C9" s="43"/>
      <c r="D9" s="48"/>
      <c r="E9" s="319"/>
    </row>
    <row r="10" spans="1:6" ht="18.600000000000001">
      <c r="A10" s="81" t="s">
        <v>1658</v>
      </c>
      <c r="B10" s="85">
        <v>39</v>
      </c>
      <c r="C10" s="43"/>
      <c r="D10" s="48">
        <f>Table703[[#This Row],[QTY ORDERED ]]*Table703[[#This Row],[PRICE]]</f>
        <v>0</v>
      </c>
      <c r="E10" s="319"/>
    </row>
    <row r="11" spans="1:6" ht="18.600000000000001">
      <c r="A11" s="56" t="s">
        <v>917</v>
      </c>
      <c r="B11" s="85">
        <v>49.5</v>
      </c>
      <c r="C11" s="56"/>
      <c r="D11" s="48">
        <f>Table703[[#This Row],[PRICE]]*Table703[[#This Row],[QTY ORDERED ]]</f>
        <v>0</v>
      </c>
      <c r="E11" s="319"/>
    </row>
    <row r="12" spans="1:6" ht="18.600000000000001">
      <c r="A12" s="44" t="s">
        <v>595</v>
      </c>
      <c r="B12" s="85"/>
      <c r="C12" s="56"/>
      <c r="D12" s="48"/>
      <c r="E12" s="319"/>
    </row>
    <row r="13" spans="1:6" ht="21">
      <c r="A13" s="81" t="s">
        <v>1264</v>
      </c>
      <c r="B13" s="85">
        <v>24</v>
      </c>
      <c r="C13" s="56"/>
      <c r="D13" s="48">
        <f>Table703[[#This Row],[PRICE]]*Table703[[#This Row],[QTY ORDERED ]]</f>
        <v>0</v>
      </c>
      <c r="E13" s="319"/>
      <c r="F13" s="315"/>
    </row>
    <row r="14" spans="1:6" ht="21">
      <c r="A14" s="81" t="s">
        <v>1265</v>
      </c>
      <c r="B14" s="85">
        <v>24</v>
      </c>
      <c r="C14" s="56"/>
      <c r="D14" s="48">
        <f>Table703[[#This Row],[PRICE]]*Table703[[#This Row],[QTY ORDERED ]]</f>
        <v>0</v>
      </c>
      <c r="E14" s="319"/>
      <c r="F14" s="315"/>
    </row>
    <row r="15" spans="1:6" ht="21">
      <c r="A15" s="81" t="s">
        <v>1266</v>
      </c>
      <c r="B15" s="85">
        <v>24</v>
      </c>
      <c r="C15" s="56"/>
      <c r="D15" s="48">
        <f>Table703[[#This Row],[PRICE]]*Table703[[#This Row],[QTY ORDERED ]]</f>
        <v>0</v>
      </c>
      <c r="E15" s="319"/>
      <c r="F15" s="315"/>
    </row>
    <row r="16" spans="1:6" ht="21">
      <c r="A16" s="81" t="s">
        <v>1267</v>
      </c>
      <c r="B16" s="85">
        <v>24</v>
      </c>
      <c r="C16" s="56"/>
      <c r="D16" s="48">
        <f>Table703[[#This Row],[PRICE]]*Table703[[#This Row],[QTY ORDERED ]]</f>
        <v>0</v>
      </c>
      <c r="E16" s="319"/>
      <c r="F16" s="315"/>
    </row>
    <row r="17" spans="1:6" ht="21">
      <c r="A17" s="81" t="s">
        <v>1496</v>
      </c>
      <c r="B17" s="85">
        <v>24</v>
      </c>
      <c r="C17" s="56"/>
      <c r="D17" s="48">
        <f>Table703[[#This Row],[QTY ORDERED ]]*Table703[[#This Row],[PRICE]]</f>
        <v>0</v>
      </c>
      <c r="E17" s="319"/>
      <c r="F17" s="315"/>
    </row>
    <row r="18" spans="1:6" ht="21">
      <c r="A18" s="81" t="s">
        <v>1497</v>
      </c>
      <c r="B18" s="85">
        <v>24</v>
      </c>
      <c r="C18" s="56"/>
      <c r="D18" s="48">
        <f>Table703[[#This Row],[QTY ORDERED ]]*Table703[[#This Row],[PRICE]]</f>
        <v>0</v>
      </c>
      <c r="E18" s="319"/>
      <c r="F18" s="315"/>
    </row>
    <row r="19" spans="1:6" ht="21">
      <c r="A19" s="81" t="s">
        <v>1499</v>
      </c>
      <c r="B19" s="85">
        <v>24</v>
      </c>
      <c r="C19" s="56"/>
      <c r="D19" s="48">
        <f>Table703[[#This Row],[QTY ORDERED ]]*Table703[[#This Row],[PRICE]]</f>
        <v>0</v>
      </c>
      <c r="E19" s="319"/>
      <c r="F19" s="315"/>
    </row>
    <row r="20" spans="1:6" ht="21">
      <c r="A20" s="81" t="s">
        <v>1498</v>
      </c>
      <c r="B20" s="85">
        <v>24</v>
      </c>
      <c r="C20" s="56"/>
      <c r="D20" s="48">
        <f>Table703[[#This Row],[QTY ORDERED ]]*Table703[[#This Row],[PRICE]]</f>
        <v>0</v>
      </c>
      <c r="E20" s="319"/>
      <c r="F20" s="315"/>
    </row>
    <row r="21" spans="1:6" ht="18.600000000000001">
      <c r="A21" s="359" t="s">
        <v>1495</v>
      </c>
      <c r="B21" s="85">
        <v>88</v>
      </c>
      <c r="C21" s="56"/>
      <c r="D21" s="48">
        <f>Table703[[#This Row],[QTY ORDERED ]]*Table703[[#This Row],[PRICE]]</f>
        <v>0</v>
      </c>
      <c r="E21" s="319"/>
      <c r="F21" s="315"/>
    </row>
    <row r="22" spans="1:6" ht="18.600000000000001">
      <c r="A22" s="346" t="s">
        <v>1493</v>
      </c>
      <c r="B22" s="85">
        <v>88</v>
      </c>
      <c r="C22" s="56"/>
      <c r="D22" s="48">
        <f>Table703[[#This Row],[QTY ORDERED ]]*Table703[[#This Row],[PRICE]]</f>
        <v>0</v>
      </c>
      <c r="E22" s="319"/>
      <c r="F22" s="315"/>
    </row>
    <row r="23" spans="1:6" ht="18.600000000000001">
      <c r="A23" s="346" t="s">
        <v>1494</v>
      </c>
      <c r="B23" s="85">
        <v>88</v>
      </c>
      <c r="C23" s="56"/>
      <c r="D23" s="48">
        <f>Table703[[#This Row],[QTY ORDERED ]]*Table703[[#This Row],[PRICE]]</f>
        <v>0</v>
      </c>
      <c r="E23" s="319"/>
      <c r="F23" s="315"/>
    </row>
    <row r="24" spans="1:6" ht="18.600000000000001">
      <c r="A24" s="346" t="s">
        <v>1657</v>
      </c>
      <c r="B24" s="85">
        <v>45</v>
      </c>
      <c r="C24" s="56"/>
      <c r="D24" s="48">
        <f>Table703[[#This Row],[QTY ORDERED ]]*Table703[[#This Row],[PRICE]]</f>
        <v>0</v>
      </c>
      <c r="E24" s="319"/>
      <c r="F24" s="315"/>
    </row>
    <row r="25" spans="1:6" ht="18.600000000000001">
      <c r="A25" s="65" t="s">
        <v>538</v>
      </c>
      <c r="B25" s="85"/>
      <c r="C25" s="56"/>
      <c r="D25" s="48"/>
      <c r="E25" s="319"/>
      <c r="F25" s="315"/>
    </row>
    <row r="26" spans="1:6" ht="17.399999999999999">
      <c r="A26" s="56" t="s">
        <v>1426</v>
      </c>
      <c r="B26" s="85">
        <v>15</v>
      </c>
      <c r="C26" s="56"/>
      <c r="D26" s="48">
        <f>Table703[[#This Row],[PRICE]]*Table703[[#This Row],[QTY ORDERED ]]</f>
        <v>0</v>
      </c>
      <c r="E26" s="375"/>
      <c r="F26" s="316">
        <f>Table703[[#This Row],[PRICE]]*0.2</f>
        <v>3</v>
      </c>
    </row>
    <row r="27" spans="1:6" ht="17.399999999999999">
      <c r="A27" s="56" t="s">
        <v>1427</v>
      </c>
      <c r="B27" s="85">
        <v>15</v>
      </c>
      <c r="C27" s="56"/>
      <c r="D27" s="48">
        <f>Table703[[#This Row],[PRICE]]*Table703[[#This Row],[QTY ORDERED ]]</f>
        <v>0</v>
      </c>
      <c r="E27" s="375"/>
      <c r="F27" s="316">
        <f>Table703[[#This Row],[PRICE]]*0.2</f>
        <v>3</v>
      </c>
    </row>
    <row r="28" spans="1:6" ht="17.399999999999999">
      <c r="A28" s="56" t="s">
        <v>1428</v>
      </c>
      <c r="B28" s="85">
        <v>15</v>
      </c>
      <c r="C28" s="56"/>
      <c r="D28" s="48">
        <f>Table703[[#This Row],[PRICE]]*Table703[[#This Row],[QTY ORDERED ]]</f>
        <v>0</v>
      </c>
      <c r="E28" s="375"/>
      <c r="F28" s="316">
        <f>Table703[[#This Row],[PRICE]]*0.2</f>
        <v>3</v>
      </c>
    </row>
    <row r="29" spans="1:6" ht="17.399999999999999">
      <c r="A29" s="56" t="s">
        <v>1429</v>
      </c>
      <c r="B29" s="85">
        <v>15</v>
      </c>
      <c r="C29" s="56"/>
      <c r="D29" s="48">
        <f>Table703[[#This Row],[PRICE]]*Table703[[#This Row],[QTY ORDERED ]]</f>
        <v>0</v>
      </c>
      <c r="E29" s="375"/>
      <c r="F29" s="316">
        <f>Table703[[#This Row],[PRICE]]*0.2</f>
        <v>3</v>
      </c>
    </row>
    <row r="30" spans="1:6" ht="17.399999999999999">
      <c r="A30" s="56" t="s">
        <v>1430</v>
      </c>
      <c r="B30" s="85">
        <v>15</v>
      </c>
      <c r="C30" s="56"/>
      <c r="D30" s="48">
        <f>Table703[[#This Row],[PRICE]]*Table703[[#This Row],[QTY ORDERED ]]</f>
        <v>0</v>
      </c>
      <c r="E30" s="375"/>
      <c r="F30" s="316">
        <f>Table703[[#This Row],[PRICE]]*0.2</f>
        <v>3</v>
      </c>
    </row>
    <row r="31" spans="1:6" ht="17.399999999999999">
      <c r="A31" s="56" t="s">
        <v>1431</v>
      </c>
      <c r="B31" s="85">
        <v>15</v>
      </c>
      <c r="C31" s="56"/>
      <c r="D31" s="48">
        <f>Table703[[#This Row],[PRICE]]*Table703[[#This Row],[QTY ORDERED ]]</f>
        <v>0</v>
      </c>
      <c r="E31" s="375"/>
      <c r="F31" s="316">
        <f>Table703[[#This Row],[PRICE]]*0.2</f>
        <v>3</v>
      </c>
    </row>
    <row r="32" spans="1:6" ht="17.399999999999999">
      <c r="A32" s="56" t="s">
        <v>1432</v>
      </c>
      <c r="B32" s="85">
        <v>15</v>
      </c>
      <c r="C32" s="56"/>
      <c r="D32" s="48">
        <f>Table703[[#This Row],[PRICE]]*Table703[[#This Row],[QTY ORDERED ]]</f>
        <v>0</v>
      </c>
      <c r="E32" s="375"/>
      <c r="F32" s="316">
        <f>Table703[[#This Row],[PRICE]]*0.2</f>
        <v>3</v>
      </c>
    </row>
    <row r="33" spans="1:19" ht="17.399999999999999">
      <c r="A33" s="56" t="s">
        <v>1433</v>
      </c>
      <c r="B33" s="85">
        <v>15</v>
      </c>
      <c r="C33" s="56"/>
      <c r="D33" s="48">
        <f>Table703[[#This Row],[PRICE]]*Table703[[#This Row],[QTY ORDERED ]]</f>
        <v>0</v>
      </c>
      <c r="E33" s="375"/>
      <c r="F33" s="316">
        <f>Table703[[#This Row],[PRICE]]*0.2</f>
        <v>3</v>
      </c>
    </row>
    <row r="34" spans="1:19" ht="17.399999999999999">
      <c r="A34" s="56" t="s">
        <v>1434</v>
      </c>
      <c r="B34" s="85">
        <v>15</v>
      </c>
      <c r="C34" s="56"/>
      <c r="D34" s="48">
        <f>Table703[[#This Row],[PRICE]]*Table703[[#This Row],[QTY ORDERED ]]</f>
        <v>0</v>
      </c>
      <c r="E34" s="375"/>
      <c r="F34" s="316">
        <f>Table703[[#This Row],[PRICE]]*0.2</f>
        <v>3</v>
      </c>
    </row>
    <row r="35" spans="1:19" ht="17.399999999999999">
      <c r="A35" s="56" t="s">
        <v>1435</v>
      </c>
      <c r="B35" s="85">
        <v>15</v>
      </c>
      <c r="C35" s="56"/>
      <c r="D35" s="48">
        <f>Table703[[#This Row],[PRICE]]*Table703[[#This Row],[QTY ORDERED ]]</f>
        <v>0</v>
      </c>
      <c r="E35" s="375"/>
      <c r="F35" s="316">
        <f>Table703[[#This Row],[PRICE]]*0.2</f>
        <v>3</v>
      </c>
    </row>
    <row r="36" spans="1:19" ht="17.399999999999999">
      <c r="A36" s="56" t="s">
        <v>1436</v>
      </c>
      <c r="B36" s="85">
        <v>15</v>
      </c>
      <c r="C36" s="56"/>
      <c r="D36" s="48">
        <f>Table703[[#This Row],[PRICE]]*Table703[[#This Row],[QTY ORDERED ]]</f>
        <v>0</v>
      </c>
      <c r="E36" s="375"/>
      <c r="F36" s="316">
        <f>Table703[[#This Row],[PRICE]]*0.2</f>
        <v>3</v>
      </c>
    </row>
    <row r="37" spans="1:19" ht="17.399999999999999">
      <c r="A37" s="65" t="s">
        <v>575</v>
      </c>
      <c r="B37" s="85"/>
      <c r="C37" s="56"/>
      <c r="D37" s="48"/>
      <c r="E37" s="375"/>
      <c r="F37" s="316">
        <f>Table703[[#This Row],[PRICE]]*0.2</f>
        <v>0</v>
      </c>
    </row>
    <row r="38" spans="1:19" ht="17.399999999999999">
      <c r="A38" s="56" t="s">
        <v>1437</v>
      </c>
      <c r="B38" s="85">
        <v>15</v>
      </c>
      <c r="C38" s="56"/>
      <c r="D38" s="48">
        <f>Table703[[#This Row],[PRICE]]*Table703[[#This Row],[QTY ORDERED ]]</f>
        <v>0</v>
      </c>
      <c r="E38" s="375"/>
      <c r="F38" s="316">
        <f>Table703[[#This Row],[PRICE]]*0.2</f>
        <v>3</v>
      </c>
    </row>
    <row r="39" spans="1:19" ht="17.399999999999999">
      <c r="A39" s="357" t="s">
        <v>1438</v>
      </c>
      <c r="B39" s="85">
        <v>15</v>
      </c>
      <c r="C39" s="56"/>
      <c r="D39" s="48">
        <f>Table703[[#This Row],[PRICE]]*Table703[[#This Row],[QTY ORDERED ]]</f>
        <v>0</v>
      </c>
      <c r="E39" s="375"/>
      <c r="F39" s="316">
        <f>Table703[[#This Row],[PRICE]]*0.2</f>
        <v>3</v>
      </c>
    </row>
    <row r="40" spans="1:19" ht="17.399999999999999">
      <c r="A40" s="56" t="s">
        <v>1439</v>
      </c>
      <c r="B40" s="85">
        <v>15</v>
      </c>
      <c r="C40" s="56"/>
      <c r="D40" s="48">
        <f>Table703[[#This Row],[PRICE]]*Table703[[#This Row],[QTY ORDERED ]]</f>
        <v>0</v>
      </c>
      <c r="E40" s="375"/>
      <c r="F40" s="316">
        <f>Table703[[#This Row],[PRICE]]*0.2</f>
        <v>3</v>
      </c>
    </row>
    <row r="41" spans="1:19" ht="17.399999999999999">
      <c r="A41" s="65" t="s">
        <v>576</v>
      </c>
      <c r="B41" s="85"/>
      <c r="C41" s="56"/>
      <c r="D41" s="48"/>
      <c r="E41" s="375"/>
      <c r="F41" s="316">
        <f>Table703[[#This Row],[PRICE]]*0.2</f>
        <v>0</v>
      </c>
    </row>
    <row r="42" spans="1:19" ht="17.399999999999999">
      <c r="A42" s="56" t="s">
        <v>1440</v>
      </c>
      <c r="B42" s="85">
        <v>15</v>
      </c>
      <c r="C42" s="56"/>
      <c r="D42" s="48">
        <f>Table703[[#This Row],[PRICE]]*Table703[[#This Row],[QTY ORDERED ]]</f>
        <v>0</v>
      </c>
      <c r="E42" s="375"/>
      <c r="F42" s="316">
        <f>Table703[[#This Row],[PRICE]]*0.2</f>
        <v>3</v>
      </c>
    </row>
    <row r="43" spans="1:19" ht="17.399999999999999">
      <c r="A43" s="56" t="s">
        <v>1441</v>
      </c>
      <c r="B43" s="85">
        <v>15</v>
      </c>
      <c r="C43" s="56"/>
      <c r="D43" s="48">
        <f>Table703[[#This Row],[PRICE]]*Table703[[#This Row],[QTY ORDERED ]]</f>
        <v>0</v>
      </c>
      <c r="E43" s="375"/>
      <c r="F43" s="316">
        <f>Table703[[#This Row],[PRICE]]*0.2</f>
        <v>3</v>
      </c>
    </row>
    <row r="44" spans="1:19" ht="17.399999999999999">
      <c r="A44" s="65" t="s">
        <v>537</v>
      </c>
      <c r="B44" s="85"/>
      <c r="C44" s="56"/>
      <c r="D44" s="48"/>
      <c r="E44" s="375"/>
      <c r="F44" s="316">
        <f>Table703[[#This Row],[PRICE]]*0.2</f>
        <v>0</v>
      </c>
    </row>
    <row r="45" spans="1:19" ht="17.399999999999999">
      <c r="A45" s="56" t="s">
        <v>1609</v>
      </c>
      <c r="B45" s="85">
        <v>200</v>
      </c>
      <c r="C45" s="56"/>
      <c r="D45" s="48">
        <f>Table703[[#This Row],[PRICE]]*Table703[[#This Row],[QTY ORDERED ]]</f>
        <v>0</v>
      </c>
      <c r="E45" s="375"/>
      <c r="F45" s="316">
        <f>Table703[[#This Row],[PRICE]]*0.2</f>
        <v>40</v>
      </c>
      <c r="N45" s="9"/>
      <c r="O45" s="9"/>
      <c r="P45" s="9"/>
      <c r="Q45" s="9"/>
      <c r="R45" s="9"/>
      <c r="S45" s="9"/>
    </row>
    <row r="46" spans="1:19" ht="17.399999999999999">
      <c r="A46" s="56" t="s">
        <v>663</v>
      </c>
      <c r="B46" s="85">
        <v>185</v>
      </c>
      <c r="C46" s="56"/>
      <c r="D46" s="48">
        <f>Table703[[#This Row],[PRICE]]*Table703[[#This Row],[QTY ORDERED ]]</f>
        <v>0</v>
      </c>
      <c r="E46" s="375"/>
      <c r="F46" s="316">
        <f>Table703[[#This Row],[PRICE]]*0.2</f>
        <v>37</v>
      </c>
      <c r="N46" s="9"/>
      <c r="O46" s="9"/>
      <c r="P46" s="9"/>
      <c r="Q46" s="9"/>
      <c r="R46" s="9"/>
      <c r="S46" s="9"/>
    </row>
    <row r="47" spans="1:19" ht="17.399999999999999">
      <c r="A47" s="54" t="s">
        <v>1442</v>
      </c>
      <c r="B47" s="85">
        <v>240</v>
      </c>
      <c r="C47" s="56"/>
      <c r="D47" s="48">
        <f>Table703[[#This Row],[PRICE]]*Table703[[#This Row],[QTY ORDERED ]]</f>
        <v>0</v>
      </c>
      <c r="E47" s="375"/>
      <c r="F47" s="316">
        <f>Table703[[#This Row],[PRICE]]*0.2</f>
        <v>48</v>
      </c>
      <c r="N47" s="9"/>
      <c r="O47" s="9"/>
      <c r="P47" s="9"/>
      <c r="Q47" s="9"/>
      <c r="R47" s="9"/>
      <c r="S47" s="9"/>
    </row>
    <row r="48" spans="1:19" ht="52.2">
      <c r="A48" s="318" t="s">
        <v>1425</v>
      </c>
      <c r="B48" s="86">
        <v>190</v>
      </c>
      <c r="C48" s="87"/>
      <c r="D48" s="68"/>
      <c r="E48" s="375"/>
      <c r="F48" s="316">
        <f>Table703[[#This Row],[PRICE]]*0.2</f>
        <v>38</v>
      </c>
      <c r="N48" s="9"/>
      <c r="O48" s="9"/>
      <c r="P48" s="9"/>
      <c r="Q48" s="9"/>
      <c r="R48" s="9"/>
      <c r="S48" s="9"/>
    </row>
    <row r="49" spans="1:19" ht="18.600000000000001">
      <c r="A49" s="54" t="s">
        <v>1443</v>
      </c>
      <c r="B49" s="85">
        <v>70</v>
      </c>
      <c r="C49" s="56"/>
      <c r="D49" s="48">
        <f>Table703[[#This Row],[PRICE]]*Table703[[#This Row],[QTY ORDERED ]]</f>
        <v>0</v>
      </c>
      <c r="E49" s="330"/>
      <c r="F49" s="316">
        <f>Table703[[#This Row],[PRICE]]*0.2</f>
        <v>14</v>
      </c>
      <c r="N49" s="9"/>
      <c r="O49" s="9"/>
      <c r="P49" s="9"/>
      <c r="Q49" s="9"/>
      <c r="R49" s="9"/>
      <c r="S49" s="9"/>
    </row>
    <row r="50" spans="1:19" ht="18.600000000000001">
      <c r="A50" s="51" t="s">
        <v>66</v>
      </c>
      <c r="B50" s="88"/>
      <c r="C50" s="61"/>
      <c r="D50" s="40"/>
      <c r="E50" s="319"/>
      <c r="F50" s="317"/>
      <c r="N50" s="9"/>
      <c r="O50" s="9"/>
      <c r="P50" s="9"/>
      <c r="Q50" s="9"/>
      <c r="R50" s="9"/>
      <c r="S50" s="9"/>
    </row>
    <row r="51" spans="1:19" ht="17.399999999999999">
      <c r="A51" s="90" t="s">
        <v>161</v>
      </c>
      <c r="B51" s="91">
        <v>39.9</v>
      </c>
      <c r="C51" s="90"/>
      <c r="D51" s="92">
        <f>Table703[[#This Row],[PRICE]]*Table703[[#This Row],[QTY ORDERED ]]</f>
        <v>0</v>
      </c>
      <c r="E51" s="246"/>
      <c r="F51" s="371"/>
    </row>
    <row r="52" spans="1:19" ht="17.399999999999999">
      <c r="A52" s="369" t="s">
        <v>1607</v>
      </c>
      <c r="B52" s="91">
        <v>39.9</v>
      </c>
      <c r="C52" s="369"/>
      <c r="D52" s="92">
        <f>Table703[[#This Row],[QTY ORDERED ]]*Table703[[#This Row],[PRICE]]</f>
        <v>0</v>
      </c>
      <c r="E52" s="246"/>
      <c r="F52" s="371"/>
    </row>
    <row r="53" spans="1:19" ht="17.399999999999999">
      <c r="A53" s="96" t="s">
        <v>76</v>
      </c>
      <c r="B53" s="97">
        <v>39.9</v>
      </c>
      <c r="C53" s="96"/>
      <c r="D53" s="92">
        <f>Table703[[#This Row],[PRICE]]*Table703[[#This Row],[QTY ORDERED ]]</f>
        <v>0</v>
      </c>
      <c r="E53" s="246"/>
      <c r="F53" s="371"/>
    </row>
    <row r="54" spans="1:19" ht="17.399999999999999">
      <c r="A54" s="93" t="s">
        <v>365</v>
      </c>
      <c r="B54" s="97">
        <v>39.9</v>
      </c>
      <c r="C54" s="94"/>
      <c r="D54" s="95"/>
      <c r="E54" s="246"/>
      <c r="F54" s="371"/>
    </row>
    <row r="55" spans="1:19" ht="17.399999999999999">
      <c r="A55" s="96" t="s">
        <v>69</v>
      </c>
      <c r="B55" s="97">
        <v>39.9</v>
      </c>
      <c r="C55" s="96"/>
      <c r="D55" s="95">
        <f>Table703[[#This Row],[PRICE]]*Table703[[#This Row],[QTY ORDERED ]]</f>
        <v>0</v>
      </c>
      <c r="E55" s="246"/>
      <c r="F55" s="371"/>
    </row>
    <row r="56" spans="1:19" ht="17.399999999999999">
      <c r="A56" s="93" t="s">
        <v>75</v>
      </c>
      <c r="B56" s="97">
        <v>39.9</v>
      </c>
      <c r="C56" s="96"/>
      <c r="D56" s="95"/>
      <c r="E56" s="246"/>
      <c r="F56" s="371"/>
    </row>
    <row r="57" spans="1:19" ht="17.399999999999999">
      <c r="A57" s="96" t="s">
        <v>366</v>
      </c>
      <c r="B57" s="97">
        <v>39.9</v>
      </c>
      <c r="C57" s="96"/>
      <c r="D57" s="95">
        <f>Table703[[#This Row],[PRICE]]*Table703[[#This Row],[QTY ORDERED ]]</f>
        <v>0</v>
      </c>
      <c r="E57" s="246"/>
      <c r="F57" s="371"/>
    </row>
    <row r="58" spans="1:19" ht="17.399999999999999">
      <c r="A58" s="96" t="s">
        <v>71</v>
      </c>
      <c r="B58" s="97">
        <v>39.9</v>
      </c>
      <c r="C58" s="96"/>
      <c r="D58" s="95">
        <f>Table703[[#This Row],[PRICE]]*Table703[[#This Row],[QTY ORDERED ]]</f>
        <v>0</v>
      </c>
      <c r="E58" s="246"/>
      <c r="F58" s="371"/>
    </row>
    <row r="59" spans="1:19" ht="17.399999999999999">
      <c r="A59" s="96" t="s">
        <v>77</v>
      </c>
      <c r="B59" s="97">
        <v>39.9</v>
      </c>
      <c r="C59" s="96"/>
      <c r="D59" s="95">
        <f>Table703[[#This Row],[PRICE]]*Table703[[#This Row],[QTY ORDERED ]]</f>
        <v>0</v>
      </c>
      <c r="E59" s="246"/>
      <c r="F59" s="371"/>
    </row>
    <row r="60" spans="1:19" ht="17.399999999999999">
      <c r="A60" s="96" t="s">
        <v>96</v>
      </c>
      <c r="B60" s="97">
        <v>39.9</v>
      </c>
      <c r="C60" s="96"/>
      <c r="D60" s="95">
        <f>Table703[[#This Row],[PRICE]]*Table703[[#This Row],[QTY ORDERED ]]</f>
        <v>0</v>
      </c>
      <c r="E60" s="246"/>
      <c r="F60" s="371"/>
    </row>
    <row r="61" spans="1:19" ht="17.399999999999999">
      <c r="A61" s="93" t="s">
        <v>74</v>
      </c>
      <c r="B61" s="97">
        <v>39.9</v>
      </c>
      <c r="C61" s="96"/>
      <c r="D61" s="95"/>
      <c r="E61" s="246"/>
      <c r="F61" s="371"/>
    </row>
    <row r="62" spans="1:19" ht="17.399999999999999">
      <c r="A62" s="96" t="s">
        <v>72</v>
      </c>
      <c r="B62" s="97">
        <v>39.9</v>
      </c>
      <c r="C62" s="96"/>
      <c r="D62" s="95">
        <f>Table703[[#This Row],[PRICE]]*Table703[[#This Row],[QTY ORDERED ]]</f>
        <v>0</v>
      </c>
      <c r="E62" s="246"/>
      <c r="F62" s="371"/>
    </row>
    <row r="63" spans="1:19" ht="17.399999999999999">
      <c r="A63" s="96" t="s">
        <v>68</v>
      </c>
      <c r="B63" s="97">
        <v>39.9</v>
      </c>
      <c r="C63" s="96"/>
      <c r="D63" s="95">
        <f>Table703[[#This Row],[PRICE]]*Table703[[#This Row],[QTY ORDERED ]]</f>
        <v>0</v>
      </c>
      <c r="E63" s="246"/>
      <c r="F63" s="371"/>
    </row>
    <row r="64" spans="1:19" ht="17.399999999999999">
      <c r="A64" s="96" t="s">
        <v>418</v>
      </c>
      <c r="B64" s="97">
        <v>39.9</v>
      </c>
      <c r="C64" s="96"/>
      <c r="D64" s="95">
        <f>Table703[[#This Row],[PRICE]]*Table703[[#This Row],[QTY ORDERED ]]</f>
        <v>0</v>
      </c>
      <c r="E64" s="246"/>
      <c r="F64" s="371"/>
    </row>
    <row r="65" spans="1:6" ht="17.399999999999999">
      <c r="A65" s="96" t="s">
        <v>88</v>
      </c>
      <c r="B65" s="97">
        <v>39.9</v>
      </c>
      <c r="C65" s="96"/>
      <c r="D65" s="95">
        <f>Table703[[#This Row],[PRICE]]*Table703[[#This Row],[QTY ORDERED ]]</f>
        <v>0</v>
      </c>
      <c r="E65" s="246"/>
      <c r="F65" s="371"/>
    </row>
    <row r="66" spans="1:6" ht="17.399999999999999">
      <c r="A66" s="96" t="s">
        <v>70</v>
      </c>
      <c r="B66" s="97">
        <v>39.9</v>
      </c>
      <c r="C66" s="96"/>
      <c r="D66" s="95">
        <f>Table703[[#This Row],[PRICE]]*Table703[[#This Row],[QTY ORDERED ]]</f>
        <v>0</v>
      </c>
      <c r="E66" s="246"/>
      <c r="F66" s="371"/>
    </row>
    <row r="67" spans="1:6" ht="17.399999999999999">
      <c r="A67" s="96" t="s">
        <v>73</v>
      </c>
      <c r="B67" s="97">
        <v>39.9</v>
      </c>
      <c r="C67" s="96"/>
      <c r="D67" s="95">
        <f>Table703[[#This Row],[PRICE]]*Table703[[#This Row],[QTY ORDERED ]]</f>
        <v>0</v>
      </c>
      <c r="E67" s="246"/>
      <c r="F67" s="371"/>
    </row>
    <row r="68" spans="1:6" ht="17.399999999999999">
      <c r="A68" s="94" t="s">
        <v>67</v>
      </c>
      <c r="B68" s="97">
        <v>39.9</v>
      </c>
      <c r="C68" s="96"/>
      <c r="D68" s="95">
        <f>Table703[[#This Row],[PRICE]]*Table703[[#This Row],[QTY ORDERED ]]</f>
        <v>0</v>
      </c>
      <c r="E68" s="246"/>
      <c r="F68" s="371"/>
    </row>
    <row r="69" spans="1:6" ht="17.399999999999999">
      <c r="A69" s="93" t="s">
        <v>89</v>
      </c>
      <c r="B69" s="97">
        <v>39.9</v>
      </c>
      <c r="C69" s="96"/>
      <c r="D69" s="95"/>
      <c r="E69" s="246"/>
      <c r="F69" s="371"/>
    </row>
    <row r="70" spans="1:6" ht="17.399999999999999">
      <c r="A70" s="98" t="s">
        <v>367</v>
      </c>
      <c r="B70" s="99">
        <v>39.9</v>
      </c>
      <c r="C70" s="98"/>
      <c r="D70" s="100">
        <f>Table703[[#This Row],[PRICE]]*Table703[[#This Row],[QTY ORDERED ]]</f>
        <v>0</v>
      </c>
      <c r="E70" s="246"/>
      <c r="F70" s="57"/>
    </row>
    <row r="71" spans="1:6" ht="17.399999999999999">
      <c r="A71" s="98" t="s">
        <v>540</v>
      </c>
      <c r="B71" s="99">
        <v>39.9</v>
      </c>
      <c r="C71" s="98"/>
      <c r="D71" s="100">
        <f>Table703[[#This Row],[PRICE]]*Table703[[#This Row],[QTY ORDERED ]]</f>
        <v>0</v>
      </c>
      <c r="E71" s="246"/>
      <c r="F71" s="57"/>
    </row>
    <row r="72" spans="1:6" ht="17.399999999999999">
      <c r="A72" s="51" t="s">
        <v>1593</v>
      </c>
      <c r="B72" s="88"/>
      <c r="C72" s="61"/>
      <c r="D72" s="40"/>
      <c r="E72" s="372"/>
      <c r="F72" s="57"/>
    </row>
    <row r="73" spans="1:6" ht="17.399999999999999">
      <c r="A73" s="370" t="s">
        <v>1594</v>
      </c>
      <c r="B73" s="85">
        <v>19.5</v>
      </c>
      <c r="C73" s="56"/>
      <c r="D73" s="128">
        <f>Table703[[#This Row],[QTY ORDERED ]]*Table703[[#This Row],[PRICE]]</f>
        <v>0</v>
      </c>
      <c r="E73" s="372"/>
      <c r="F73" s="57"/>
    </row>
    <row r="74" spans="1:6" ht="17.399999999999999">
      <c r="A74" s="370" t="s">
        <v>1608</v>
      </c>
      <c r="B74" s="85">
        <v>22.5</v>
      </c>
      <c r="C74" s="56"/>
      <c r="D74" s="128">
        <f>Table703[[#This Row],[QTY ORDERED ]]*Table703[[#This Row],[PRICE]]</f>
        <v>0</v>
      </c>
      <c r="E74" s="372"/>
      <c r="F74" s="57"/>
    </row>
    <row r="75" spans="1:6" ht="17.399999999999999">
      <c r="A75" s="520" t="s">
        <v>1698</v>
      </c>
      <c r="B75" s="85">
        <v>19.5</v>
      </c>
      <c r="C75" s="56"/>
      <c r="D75" s="128">
        <f>Table703[[#This Row],[QTY ORDERED ]]*Table703[[#This Row],[PRICE]]</f>
        <v>0</v>
      </c>
      <c r="E75" s="372"/>
      <c r="F75" s="57"/>
    </row>
    <row r="76" spans="1:6" ht="17.399999999999999">
      <c r="A76" s="520" t="s">
        <v>1699</v>
      </c>
      <c r="B76" s="85">
        <v>22.5</v>
      </c>
      <c r="C76" s="56"/>
      <c r="D76" s="128">
        <f>Table703[[#This Row],[QTY ORDERED ]]*Table703[[#This Row],[PRICE]]</f>
        <v>0</v>
      </c>
      <c r="E76" s="372"/>
      <c r="F76" s="57"/>
    </row>
    <row r="77" spans="1:6" ht="17.399999999999999">
      <c r="A77" s="520" t="s">
        <v>1700</v>
      </c>
      <c r="B77" s="85">
        <v>19.5</v>
      </c>
      <c r="C77" s="56"/>
      <c r="D77" s="128">
        <f>Table703[[#This Row],[QTY ORDERED ]]*Table703[[#This Row],[PRICE]]</f>
        <v>0</v>
      </c>
      <c r="E77" s="372"/>
      <c r="F77" s="57"/>
    </row>
    <row r="78" spans="1:6" ht="17.399999999999999">
      <c r="A78" s="520" t="s">
        <v>1701</v>
      </c>
      <c r="B78" s="85">
        <v>19.5</v>
      </c>
      <c r="C78" s="56"/>
      <c r="D78" s="128">
        <f>Table703[[#This Row],[QTY ORDERED ]]*Table703[[#This Row],[PRICE]]</f>
        <v>0</v>
      </c>
      <c r="E78" s="372"/>
      <c r="F78" s="57"/>
    </row>
    <row r="79" spans="1:6" ht="17.399999999999999">
      <c r="A79" s="51" t="s">
        <v>90</v>
      </c>
      <c r="B79" s="88"/>
      <c r="C79" s="61"/>
      <c r="D79" s="40"/>
      <c r="E79" s="57"/>
      <c r="F79" s="57"/>
    </row>
    <row r="80" spans="1:6" ht="17.399999999999999">
      <c r="A80" s="78" t="s">
        <v>64</v>
      </c>
      <c r="B80" s="85">
        <v>18</v>
      </c>
      <c r="C80" s="56"/>
      <c r="D80" s="48">
        <f>Table703[[#This Row],[PRICE]]*Table703[[#This Row],[QTY ORDERED ]]</f>
        <v>0</v>
      </c>
      <c r="E80" s="57"/>
      <c r="F80" s="57"/>
    </row>
    <row r="81" spans="1:6" ht="17.399999999999999">
      <c r="A81" s="78" t="s">
        <v>63</v>
      </c>
      <c r="B81" s="85">
        <v>18</v>
      </c>
      <c r="C81" s="56"/>
      <c r="D81" s="48">
        <f>Table703[[#This Row],[PRICE]]*Table703[[#This Row],[QTY ORDERED ]]</f>
        <v>0</v>
      </c>
      <c r="E81" s="57"/>
      <c r="F81" s="57"/>
    </row>
    <row r="82" spans="1:6" ht="17.399999999999999">
      <c r="A82" s="54" t="s">
        <v>91</v>
      </c>
      <c r="B82" s="85">
        <v>18</v>
      </c>
      <c r="C82" s="56"/>
      <c r="D82" s="48"/>
      <c r="E82" s="57"/>
      <c r="F82" s="57"/>
    </row>
    <row r="83" spans="1:6" ht="17.399999999999999">
      <c r="A83" s="78" t="s">
        <v>582</v>
      </c>
      <c r="B83" s="85">
        <v>18</v>
      </c>
      <c r="C83" s="56"/>
      <c r="D83" s="48">
        <f>Table703[[#This Row],[PRICE]]*Table703[[#This Row],[QTY ORDERED ]]</f>
        <v>0</v>
      </c>
      <c r="E83" s="57"/>
      <c r="F83" s="57"/>
    </row>
    <row r="84" spans="1:6" ht="17.399999999999999">
      <c r="A84" s="78" t="s">
        <v>65</v>
      </c>
      <c r="B84" s="85">
        <v>18</v>
      </c>
      <c r="C84" s="56"/>
      <c r="D84" s="48">
        <f>Table703[[#This Row],[PRICE]]*Table703[[#This Row],[QTY ORDERED ]]</f>
        <v>0</v>
      </c>
      <c r="E84" s="57"/>
      <c r="F84" s="57"/>
    </row>
    <row r="85" spans="1:6" ht="17.399999999999999">
      <c r="A85" s="186" t="s">
        <v>62</v>
      </c>
      <c r="B85" s="88"/>
      <c r="C85" s="61"/>
      <c r="D85" s="40"/>
      <c r="E85" s="57"/>
      <c r="F85" s="57"/>
    </row>
    <row r="86" spans="1:6" ht="17.399999999999999">
      <c r="A86" s="54" t="s">
        <v>577</v>
      </c>
      <c r="B86" s="85">
        <f t="shared" ref="B86:B94" si="0">13.5</f>
        <v>13.5</v>
      </c>
      <c r="C86" s="56"/>
      <c r="D86" s="48"/>
      <c r="E86" s="57"/>
      <c r="F86" s="57"/>
    </row>
    <row r="87" spans="1:6" ht="17.399999999999999">
      <c r="A87" s="54" t="s">
        <v>541</v>
      </c>
      <c r="B87" s="85">
        <f t="shared" si="0"/>
        <v>13.5</v>
      </c>
      <c r="C87" s="56"/>
      <c r="D87" s="48"/>
      <c r="E87" s="57"/>
      <c r="F87" s="57"/>
    </row>
    <row r="88" spans="1:6" s="9" customFormat="1" ht="17.399999999999999">
      <c r="A88" s="78" t="s">
        <v>542</v>
      </c>
      <c r="B88" s="85">
        <f t="shared" si="0"/>
        <v>13.5</v>
      </c>
      <c r="C88" s="78"/>
      <c r="D88" s="48">
        <f>Table703[[#This Row],[PRICE]]*Table703[[#This Row],[QTY ORDERED ]]</f>
        <v>0</v>
      </c>
      <c r="E88" s="57"/>
      <c r="F88" s="192"/>
    </row>
    <row r="89" spans="1:6" s="9" customFormat="1" ht="17.399999999999999">
      <c r="A89" s="376" t="s">
        <v>1610</v>
      </c>
      <c r="B89" s="85">
        <f t="shared" si="0"/>
        <v>13.5</v>
      </c>
      <c r="C89" s="78"/>
      <c r="D89" s="48">
        <f>Table703[[#This Row],[PRICE]]*Table703[[#This Row],[QTY ORDERED ]]</f>
        <v>0</v>
      </c>
      <c r="E89" s="57"/>
      <c r="F89" s="192"/>
    </row>
    <row r="90" spans="1:6" ht="17.399999999999999">
      <c r="A90" s="78" t="s">
        <v>543</v>
      </c>
      <c r="B90" s="85">
        <f t="shared" si="0"/>
        <v>13.5</v>
      </c>
      <c r="C90" s="56"/>
      <c r="D90" s="48">
        <f>Table703[[#This Row],[PRICE]]*Table703[[#This Row],[QTY ORDERED ]]</f>
        <v>0</v>
      </c>
      <c r="E90" s="57"/>
      <c r="F90" s="57"/>
    </row>
    <row r="91" spans="1:6" ht="17.399999999999999">
      <c r="A91" s="54" t="s">
        <v>578</v>
      </c>
      <c r="B91" s="85">
        <f t="shared" si="0"/>
        <v>13.5</v>
      </c>
      <c r="C91" s="56"/>
      <c r="D91" s="48"/>
      <c r="E91" s="57"/>
      <c r="F91" s="57"/>
    </row>
    <row r="92" spans="1:6" ht="17.399999999999999">
      <c r="A92" s="54" t="s">
        <v>544</v>
      </c>
      <c r="B92" s="85">
        <f t="shared" si="0"/>
        <v>13.5</v>
      </c>
      <c r="C92" s="56"/>
      <c r="D92" s="48"/>
      <c r="E92" s="57"/>
      <c r="F92" s="57"/>
    </row>
    <row r="93" spans="1:6" ht="17.399999999999999">
      <c r="A93" s="78" t="s">
        <v>545</v>
      </c>
      <c r="B93" s="85">
        <f t="shared" si="0"/>
        <v>13.5</v>
      </c>
      <c r="C93" s="56"/>
      <c r="D93" s="48">
        <f>Table703[[#This Row],[PRICE]]*Table703[[#This Row],[QTY ORDERED ]]</f>
        <v>0</v>
      </c>
      <c r="E93" s="57"/>
      <c r="F93" s="57"/>
    </row>
    <row r="94" spans="1:6" ht="17.399999999999999">
      <c r="A94" s="89" t="s">
        <v>579</v>
      </c>
      <c r="B94" s="85">
        <f t="shared" si="0"/>
        <v>13.5</v>
      </c>
      <c r="C94" s="56"/>
      <c r="D94" s="48">
        <f>Table703[[#This Row],[PRICE]]*Table703[[#This Row],[QTY ORDERED ]]</f>
        <v>0</v>
      </c>
      <c r="E94" s="57"/>
      <c r="F94" s="57"/>
    </row>
    <row r="95" spans="1:6" ht="17.399999999999999">
      <c r="A95" s="56" t="s">
        <v>597</v>
      </c>
      <c r="B95" s="85">
        <f>5*6</f>
        <v>30</v>
      </c>
      <c r="C95" s="56"/>
      <c r="D95" s="48">
        <f>Table703[[#This Row],[PRICE]]*Table703[[#This Row],[QTY ORDERED ]]</f>
        <v>0</v>
      </c>
      <c r="E95" s="57"/>
      <c r="F95" s="57"/>
    </row>
    <row r="96" spans="1:6" ht="17.399999999999999">
      <c r="A96" s="56" t="s">
        <v>598</v>
      </c>
      <c r="B96" s="85">
        <f>5*6</f>
        <v>30</v>
      </c>
      <c r="C96" s="56"/>
      <c r="D96" s="48">
        <f>Table703[[#This Row],[PRICE]]*Table703[[#This Row],[QTY ORDERED ]]</f>
        <v>0</v>
      </c>
      <c r="E96" s="57"/>
      <c r="F96" s="57"/>
    </row>
    <row r="97" spans="1:6" ht="17.399999999999999">
      <c r="A97" s="54" t="s">
        <v>599</v>
      </c>
      <c r="B97" s="85">
        <f>5*6</f>
        <v>30</v>
      </c>
      <c r="C97" s="56"/>
      <c r="D97" s="48"/>
      <c r="E97" s="57"/>
      <c r="F97" s="57"/>
    </row>
    <row r="98" spans="1:6" ht="17.399999999999999">
      <c r="A98" s="54" t="s">
        <v>600</v>
      </c>
      <c r="B98" s="85">
        <f>5*6</f>
        <v>30</v>
      </c>
      <c r="C98" s="56"/>
      <c r="D98" s="48"/>
      <c r="E98" s="57"/>
      <c r="F98" s="57"/>
    </row>
    <row r="99" spans="1:6" ht="17.399999999999999">
      <c r="A99" s="54" t="s">
        <v>601</v>
      </c>
      <c r="B99" s="101">
        <f>5*6</f>
        <v>30</v>
      </c>
      <c r="C99" s="56"/>
      <c r="D99" s="48"/>
      <c r="E99" s="57"/>
      <c r="F99" s="57"/>
    </row>
    <row r="100" spans="1:6" ht="17.399999999999999">
      <c r="A100" s="122" t="s">
        <v>690</v>
      </c>
      <c r="B100" s="123"/>
      <c r="C100" s="124"/>
      <c r="D100" s="125"/>
      <c r="E100" s="57"/>
      <c r="F100" s="57"/>
    </row>
    <row r="101" spans="1:6" ht="17.399999999999999">
      <c r="A101" s="56" t="s">
        <v>691</v>
      </c>
      <c r="B101" s="85">
        <v>115</v>
      </c>
      <c r="C101" s="56"/>
      <c r="D101" s="48">
        <f>Table703[[#This Row],[QTY ORDERED ]]*Table703[[#This Row],[PRICE]]</f>
        <v>0</v>
      </c>
      <c r="E101" s="373"/>
      <c r="F101" s="374">
        <f>Table703[[#This Row],[PRICE]]*0.1</f>
        <v>11.5</v>
      </c>
    </row>
    <row r="102" spans="1:6" ht="17.399999999999999">
      <c r="A102" s="56" t="s">
        <v>692</v>
      </c>
      <c r="B102" s="85">
        <v>115</v>
      </c>
      <c r="C102" s="56"/>
      <c r="D102" s="48">
        <f>Table703[[#This Row],[QTY ORDERED ]]*Table703[[#This Row],[PRICE]]</f>
        <v>0</v>
      </c>
      <c r="E102" s="373"/>
      <c r="F102" s="374">
        <f>Table703[[#This Row],[PRICE]]*0.1</f>
        <v>11.5</v>
      </c>
    </row>
    <row r="103" spans="1:6" ht="17.399999999999999">
      <c r="A103" s="56" t="s">
        <v>693</v>
      </c>
      <c r="B103" s="85">
        <v>115</v>
      </c>
      <c r="C103" s="56"/>
      <c r="D103" s="48">
        <f>Table703[[#This Row],[QTY ORDERED ]]*Table703[[#This Row],[PRICE]]</f>
        <v>0</v>
      </c>
      <c r="E103" s="373"/>
      <c r="F103" s="374">
        <f>Table703[[#This Row],[PRICE]]*0.1</f>
        <v>11.5</v>
      </c>
    </row>
    <row r="104" spans="1:6" ht="17.399999999999999">
      <c r="A104" s="51" t="s">
        <v>58</v>
      </c>
      <c r="B104" s="88"/>
      <c r="C104" s="61"/>
      <c r="D104" s="40"/>
      <c r="E104" s="57"/>
      <c r="F104" s="371"/>
    </row>
    <row r="105" spans="1:6" ht="17.399999999999999">
      <c r="A105" s="65" t="s">
        <v>59</v>
      </c>
      <c r="B105" s="85"/>
      <c r="C105" s="56"/>
      <c r="D105" s="48"/>
      <c r="E105" s="57"/>
      <c r="F105" s="371"/>
    </row>
    <row r="106" spans="1:6" ht="17.399999999999999">
      <c r="A106" s="56" t="s">
        <v>60</v>
      </c>
      <c r="B106" s="85">
        <v>8.15</v>
      </c>
      <c r="C106" s="56"/>
      <c r="D106" s="48">
        <f>Table703[[#This Row],[PRICE]]*Table703[[#This Row],[QTY ORDERED ]]</f>
        <v>0</v>
      </c>
      <c r="E106" s="57"/>
      <c r="F106" s="57"/>
    </row>
    <row r="107" spans="1:6" ht="17.399999999999999">
      <c r="A107" s="56" t="s">
        <v>425</v>
      </c>
      <c r="B107" s="85">
        <v>17</v>
      </c>
      <c r="C107" s="56"/>
      <c r="D107" s="48">
        <f>Table703[[#This Row],[PRICE]]*Table703[[#This Row],[QTY ORDERED ]]</f>
        <v>0</v>
      </c>
      <c r="E107" s="57"/>
      <c r="F107" s="57"/>
    </row>
    <row r="108" spans="1:6" ht="17.399999999999999">
      <c r="A108" s="56" t="s">
        <v>926</v>
      </c>
      <c r="B108" s="85">
        <v>2.65</v>
      </c>
      <c r="C108" s="56"/>
      <c r="D108" s="48">
        <f>Table703[[#This Row],[PRICE]]*Table703[[#This Row],[QTY ORDERED ]]</f>
        <v>0</v>
      </c>
      <c r="E108" s="57"/>
      <c r="F108" s="57"/>
    </row>
    <row r="109" spans="1:6" ht="17.399999999999999">
      <c r="A109" s="65" t="s">
        <v>61</v>
      </c>
      <c r="B109" s="85"/>
      <c r="C109" s="56"/>
      <c r="D109" s="48"/>
      <c r="E109" s="57"/>
      <c r="F109" s="57"/>
    </row>
    <row r="110" spans="1:6" ht="17.399999999999999">
      <c r="A110" s="56" t="s">
        <v>596</v>
      </c>
      <c r="B110" s="85">
        <f>5.36*6</f>
        <v>32.160000000000004</v>
      </c>
      <c r="C110" s="56"/>
      <c r="D110" s="48">
        <f>Table703[[#This Row],[PRICE]]*Table703[[#This Row],[QTY ORDERED ]]</f>
        <v>0</v>
      </c>
      <c r="E110" s="57"/>
      <c r="F110" s="57"/>
    </row>
    <row r="111" spans="1:6" ht="17.399999999999999">
      <c r="A111" s="56" t="s">
        <v>651</v>
      </c>
      <c r="B111" s="85">
        <v>12</v>
      </c>
      <c r="C111" s="56"/>
      <c r="D111" s="48">
        <f>Table703[[#This Row],[PRICE]]*Table703[[#This Row],[QTY ORDERED ]]</f>
        <v>0</v>
      </c>
      <c r="E111" s="57"/>
      <c r="F111" s="57"/>
    </row>
    <row r="112" spans="1:6" ht="17.399999999999999">
      <c r="A112" s="56" t="s">
        <v>602</v>
      </c>
      <c r="B112" s="85">
        <f>4*8</f>
        <v>32</v>
      </c>
      <c r="C112" s="56"/>
      <c r="D112" s="48">
        <f>Table703[[#This Row],[PRICE]]*Table703[[#This Row],[QTY ORDERED ]]</f>
        <v>0</v>
      </c>
      <c r="E112" s="57"/>
      <c r="F112" s="57"/>
    </row>
    <row r="113" spans="1:6" ht="17.399999999999999">
      <c r="A113" s="78" t="s">
        <v>650</v>
      </c>
      <c r="B113" s="101">
        <v>11</v>
      </c>
      <c r="C113" s="78"/>
      <c r="D113" s="48">
        <f>Table703[[#This Row],[PRICE]]*Table703[[#This Row],[QTY ORDERED ]]</f>
        <v>0</v>
      </c>
      <c r="E113" s="57"/>
      <c r="F113" s="57"/>
    </row>
    <row r="114" spans="1:6" ht="17.399999999999999">
      <c r="A114" s="102"/>
      <c r="B114" s="465" t="s">
        <v>153</v>
      </c>
      <c r="C114" s="465"/>
      <c r="D114" s="62">
        <f>SUM(Table703[TOTAL])</f>
        <v>0</v>
      </c>
      <c r="E114" s="57"/>
      <c r="F114" s="57"/>
    </row>
    <row r="115" spans="1:6" ht="17.399999999999999">
      <c r="A115" s="2"/>
      <c r="C115" s="2"/>
      <c r="D115" s="24"/>
      <c r="E115" s="57"/>
      <c r="F115" s="57"/>
    </row>
    <row r="116" spans="1:6" ht="17.399999999999999">
      <c r="A116" s="2"/>
      <c r="C116" s="2"/>
      <c r="D116" s="24"/>
      <c r="E116" s="57"/>
      <c r="F116" s="57"/>
    </row>
    <row r="117" spans="1:6">
      <c r="A117" s="2"/>
      <c r="C117" s="2"/>
      <c r="D117" s="24"/>
    </row>
    <row r="118" spans="1:6">
      <c r="A118" s="2"/>
      <c r="C118" s="2"/>
      <c r="D118" s="24"/>
    </row>
    <row r="119" spans="1:6">
      <c r="A119" s="2"/>
      <c r="C119" s="2"/>
      <c r="D119" s="24"/>
    </row>
    <row r="120" spans="1:6">
      <c r="A120" s="2"/>
      <c r="C120" s="2"/>
      <c r="D120" s="24"/>
    </row>
    <row r="121" spans="1:6">
      <c r="A121" s="2"/>
      <c r="C121" s="2"/>
      <c r="D121" s="24"/>
    </row>
    <row r="122" spans="1:6">
      <c r="A122" s="2"/>
      <c r="C122" s="2"/>
      <c r="D122" s="24"/>
    </row>
    <row r="123" spans="1:6">
      <c r="A123" s="2"/>
      <c r="C123" s="2"/>
      <c r="D123" s="24"/>
    </row>
    <row r="124" spans="1:6">
      <c r="A124" s="2"/>
      <c r="C124" s="2"/>
      <c r="D124" s="24"/>
    </row>
    <row r="125" spans="1:6">
      <c r="A125" s="2"/>
      <c r="C125" s="2"/>
      <c r="D125" s="24"/>
    </row>
    <row r="126" spans="1:6">
      <c r="A126" s="2"/>
      <c r="C126" s="2"/>
      <c r="D126" s="24"/>
    </row>
    <row r="127" spans="1:6">
      <c r="A127" s="2"/>
      <c r="C127" s="2"/>
      <c r="D127" s="24"/>
    </row>
    <row r="128" spans="1:6">
      <c r="A128" s="2"/>
      <c r="C128" s="2"/>
      <c r="D128" s="24"/>
    </row>
    <row r="129" spans="1:4">
      <c r="A129" s="2"/>
      <c r="C129" s="2"/>
      <c r="D129" s="24"/>
    </row>
    <row r="130" spans="1:4">
      <c r="A130" s="2"/>
      <c r="C130" s="2"/>
      <c r="D130" s="24"/>
    </row>
    <row r="131" spans="1:4">
      <c r="A131" s="2"/>
      <c r="C131" s="2"/>
      <c r="D131" s="24"/>
    </row>
    <row r="132" spans="1:4">
      <c r="A132" s="2"/>
      <c r="C132" s="2"/>
      <c r="D132" s="24"/>
    </row>
    <row r="133" spans="1:4">
      <c r="A133" s="2"/>
      <c r="C133" s="2"/>
      <c r="D133" s="24"/>
    </row>
    <row r="134" spans="1:4">
      <c r="A134" s="2"/>
      <c r="C134" s="2"/>
      <c r="D134" s="24"/>
    </row>
    <row r="135" spans="1:4">
      <c r="A135" s="2"/>
      <c r="C135" s="2"/>
      <c r="D135" s="24"/>
    </row>
    <row r="136" spans="1:4">
      <c r="A136" s="2"/>
      <c r="C136" s="2"/>
      <c r="D136" s="24"/>
    </row>
    <row r="137" spans="1:4">
      <c r="A137" s="2"/>
      <c r="C137" s="2"/>
      <c r="D137" s="24"/>
    </row>
    <row r="138" spans="1:4">
      <c r="A138" s="2"/>
      <c r="C138" s="2"/>
      <c r="D138" s="24"/>
    </row>
    <row r="139" spans="1:4">
      <c r="A139" s="2"/>
      <c r="C139" s="2"/>
      <c r="D139" s="24"/>
    </row>
    <row r="140" spans="1:4">
      <c r="A140" s="2"/>
      <c r="C140" s="2"/>
      <c r="D140" s="24"/>
    </row>
    <row r="141" spans="1:4">
      <c r="A141" s="2"/>
      <c r="C141" s="2"/>
      <c r="D141" s="24"/>
    </row>
    <row r="142" spans="1:4">
      <c r="A142" s="2"/>
      <c r="C142" s="2"/>
      <c r="D142" s="24"/>
    </row>
    <row r="143" spans="1:4">
      <c r="A143" s="2"/>
      <c r="C143" s="2"/>
      <c r="D143" s="24"/>
    </row>
    <row r="144" spans="1:4">
      <c r="A144" s="2"/>
      <c r="C144" s="2"/>
      <c r="D144" s="24"/>
    </row>
    <row r="145" spans="1:4">
      <c r="A145" s="2"/>
      <c r="C145" s="2"/>
      <c r="D145" s="24"/>
    </row>
    <row r="146" spans="1:4">
      <c r="A146" s="2"/>
      <c r="C146" s="2"/>
      <c r="D146" s="24"/>
    </row>
    <row r="147" spans="1:4">
      <c r="A147" s="2"/>
      <c r="C147" s="2"/>
      <c r="D147" s="24"/>
    </row>
    <row r="148" spans="1:4">
      <c r="A148" s="2"/>
      <c r="C148" s="2"/>
      <c r="D148" s="24"/>
    </row>
    <row r="149" spans="1:4">
      <c r="A149" s="2"/>
      <c r="C149" s="2"/>
      <c r="D149" s="24"/>
    </row>
    <row r="150" spans="1:4">
      <c r="A150" s="2"/>
      <c r="C150" s="2"/>
      <c r="D150" s="24"/>
    </row>
    <row r="151" spans="1:4">
      <c r="A151" s="2"/>
      <c r="C151" s="2"/>
      <c r="D151" s="24"/>
    </row>
    <row r="152" spans="1:4">
      <c r="A152" s="2"/>
      <c r="C152" s="2"/>
      <c r="D152" s="24"/>
    </row>
    <row r="153" spans="1:4">
      <c r="A153" s="2"/>
      <c r="C153" s="2"/>
      <c r="D153" s="24"/>
    </row>
    <row r="154" spans="1:4">
      <c r="A154" s="2"/>
      <c r="C154" s="2"/>
      <c r="D154" s="24"/>
    </row>
    <row r="155" spans="1:4">
      <c r="A155" s="2"/>
      <c r="C155" s="2"/>
      <c r="D155" s="24"/>
    </row>
    <row r="156" spans="1:4">
      <c r="A156" s="2"/>
      <c r="C156" s="2"/>
      <c r="D156" s="24"/>
    </row>
    <row r="157" spans="1:4">
      <c r="A157" s="2"/>
      <c r="C157" s="2"/>
      <c r="D157" s="24"/>
    </row>
    <row r="158" spans="1:4">
      <c r="A158" s="2"/>
      <c r="C158" s="2"/>
      <c r="D158" s="24"/>
    </row>
    <row r="159" spans="1:4">
      <c r="A159" s="2"/>
      <c r="C159" s="2"/>
      <c r="D159" s="24"/>
    </row>
    <row r="160" spans="1:4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</sheetData>
  <mergeCells count="3">
    <mergeCell ref="A1:D4"/>
    <mergeCell ref="B114:C114"/>
    <mergeCell ref="A5:D6"/>
  </mergeCells>
  <pageMargins left="0.25" right="0.25" top="0.75" bottom="0.75" header="0.3" footer="0.3"/>
  <pageSetup paperSize="9" scale="59" fitToHeight="10" orientation="portrait" horizontalDpi="0" verticalDpi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6EB6-DC41-7046-8316-5E2F73D48DE9}">
  <sheetPr>
    <tabColor rgb="FF7030A0"/>
    <pageSetUpPr fitToPage="1"/>
  </sheetPr>
  <dimension ref="A1:K261"/>
  <sheetViews>
    <sheetView topLeftCell="A12" zoomScale="91" workbookViewId="0">
      <selection activeCell="A83" sqref="A83"/>
    </sheetView>
  </sheetViews>
  <sheetFormatPr defaultColWidth="10.77734375" defaultRowHeight="13.8"/>
  <cols>
    <col min="1" max="1" width="79.44140625" style="1" bestFit="1" customWidth="1"/>
    <col min="2" max="2" width="10.77734375" style="1" bestFit="1" customWidth="1"/>
    <col min="3" max="3" width="14.33203125" style="5" bestFit="1" customWidth="1"/>
    <col min="4" max="4" width="15" style="25" bestFit="1" customWidth="1"/>
    <col min="5" max="5" width="14.33203125" style="1" bestFit="1" customWidth="1"/>
    <col min="6" max="6" width="20" style="29" bestFit="1" customWidth="1"/>
    <col min="7" max="7" width="16.6640625" style="1" bestFit="1" customWidth="1"/>
    <col min="8" max="16384" width="10.77734375" style="1"/>
  </cols>
  <sheetData>
    <row r="1" spans="1:11" ht="15" customHeight="1">
      <c r="A1" s="497" t="s">
        <v>606</v>
      </c>
      <c r="B1" s="497"/>
      <c r="C1" s="497"/>
      <c r="D1" s="497"/>
      <c r="E1" s="497"/>
      <c r="F1" s="497"/>
    </row>
    <row r="2" spans="1:11">
      <c r="A2" s="497"/>
      <c r="B2" s="497"/>
      <c r="C2" s="497"/>
      <c r="D2" s="497"/>
      <c r="E2" s="497"/>
      <c r="F2" s="497"/>
    </row>
    <row r="3" spans="1:11">
      <c r="A3" s="497"/>
      <c r="B3" s="497"/>
      <c r="C3" s="497"/>
      <c r="D3" s="497"/>
      <c r="E3" s="497"/>
      <c r="F3" s="497"/>
    </row>
    <row r="4" spans="1:11">
      <c r="A4" s="497"/>
      <c r="B4" s="497"/>
      <c r="C4" s="497"/>
      <c r="D4" s="497"/>
      <c r="E4" s="497"/>
      <c r="F4" s="497"/>
    </row>
    <row r="5" spans="1:11" ht="31.05" customHeight="1">
      <c r="A5" s="497"/>
      <c r="B5" s="497"/>
      <c r="C5" s="497"/>
      <c r="D5" s="497"/>
      <c r="E5" s="497"/>
      <c r="F5" s="497"/>
    </row>
    <row r="6" spans="1:11" ht="31.05" customHeight="1">
      <c r="A6" s="498" t="s">
        <v>1454</v>
      </c>
      <c r="B6" s="498"/>
      <c r="C6" s="498"/>
      <c r="D6" s="498"/>
      <c r="E6" s="498"/>
      <c r="F6" s="498"/>
    </row>
    <row r="7" spans="1:11" ht="54" customHeight="1">
      <c r="A7" s="498"/>
      <c r="B7" s="498"/>
      <c r="C7" s="498"/>
      <c r="D7" s="498"/>
      <c r="E7" s="498"/>
      <c r="F7" s="498"/>
      <c r="G7" s="334"/>
      <c r="H7" s="334"/>
    </row>
    <row r="8" spans="1:11" s="6" customFormat="1" ht="15" customHeight="1">
      <c r="A8" s="263" t="s">
        <v>168</v>
      </c>
      <c r="B8" s="263" t="s">
        <v>169</v>
      </c>
      <c r="C8" s="263" t="s">
        <v>170</v>
      </c>
      <c r="D8" s="264" t="s">
        <v>124</v>
      </c>
      <c r="E8" s="265" t="s">
        <v>171</v>
      </c>
      <c r="F8" s="266" t="s">
        <v>172</v>
      </c>
      <c r="G8" s="334"/>
      <c r="H8" s="334"/>
    </row>
    <row r="9" spans="1:11" s="6" customFormat="1" ht="16.05" customHeight="1">
      <c r="A9" s="298" t="s">
        <v>173</v>
      </c>
      <c r="B9" s="298"/>
      <c r="C9" s="298"/>
      <c r="D9" s="303"/>
      <c r="E9" s="304"/>
      <c r="F9" s="305"/>
      <c r="H9" s="296"/>
      <c r="I9" s="296"/>
      <c r="J9" s="296"/>
      <c r="K9" s="296"/>
    </row>
    <row r="10" spans="1:11" s="6" customFormat="1" ht="21">
      <c r="A10" s="50" t="s">
        <v>174</v>
      </c>
      <c r="B10" s="104" t="s">
        <v>175</v>
      </c>
      <c r="C10" s="105" t="s">
        <v>176</v>
      </c>
      <c r="D10" s="267">
        <v>17</v>
      </c>
      <c r="E10" s="107"/>
      <c r="F10" s="108">
        <f>D10*E10</f>
        <v>0</v>
      </c>
      <c r="G10" s="335"/>
      <c r="H10" s="297">
        <f>Table7034[[#This Row],[PRICE]]*0.1</f>
        <v>1.7000000000000002</v>
      </c>
      <c r="I10" s="296"/>
      <c r="J10" s="296"/>
      <c r="K10" s="296"/>
    </row>
    <row r="11" spans="1:11" s="6" customFormat="1" ht="21">
      <c r="A11" s="50" t="s">
        <v>177</v>
      </c>
      <c r="B11" s="104" t="s">
        <v>175</v>
      </c>
      <c r="C11" s="105" t="s">
        <v>176</v>
      </c>
      <c r="D11" s="267">
        <v>16.5</v>
      </c>
      <c r="E11" s="107"/>
      <c r="F11" s="108">
        <f>D11*E11</f>
        <v>0</v>
      </c>
      <c r="G11" s="335"/>
      <c r="H11" s="297">
        <f>Table7034[[#This Row],[PRICE]]*0.1</f>
        <v>1.6500000000000001</v>
      </c>
      <c r="I11" s="296"/>
      <c r="J11" s="296"/>
      <c r="K11" s="296"/>
    </row>
    <row r="12" spans="1:11" s="6" customFormat="1" ht="21">
      <c r="A12" s="43" t="s">
        <v>178</v>
      </c>
      <c r="B12" s="104" t="s">
        <v>175</v>
      </c>
      <c r="C12" s="105" t="s">
        <v>176</v>
      </c>
      <c r="D12" s="267">
        <v>15.5</v>
      </c>
      <c r="E12" s="107"/>
      <c r="F12" s="108">
        <f>D12*E12</f>
        <v>0</v>
      </c>
      <c r="G12" s="335"/>
      <c r="H12" s="297">
        <f>Table7034[[#This Row],[PRICE]]*0.1</f>
        <v>1.55</v>
      </c>
      <c r="I12" s="296"/>
      <c r="J12" s="296"/>
      <c r="K12" s="296"/>
    </row>
    <row r="13" spans="1:11" s="6" customFormat="1" ht="21">
      <c r="A13" s="43" t="s">
        <v>423</v>
      </c>
      <c r="B13" s="105" t="s">
        <v>175</v>
      </c>
      <c r="C13" s="268" t="s">
        <v>424</v>
      </c>
      <c r="D13" s="269">
        <v>18</v>
      </c>
      <c r="E13" s="206"/>
      <c r="F13" s="108">
        <f>D13*E13</f>
        <v>0</v>
      </c>
      <c r="G13" s="335"/>
      <c r="H13" s="297">
        <f>Table7034[[#This Row],[PRICE]]*0.1</f>
        <v>1.8</v>
      </c>
      <c r="I13" s="296"/>
      <c r="J13" s="296"/>
      <c r="K13" s="296"/>
    </row>
    <row r="14" spans="1:11" s="6" customFormat="1" ht="17.399999999999999">
      <c r="A14" s="270" t="s">
        <v>361</v>
      </c>
      <c r="B14" s="271"/>
      <c r="C14" s="271"/>
      <c r="D14" s="272"/>
      <c r="E14" s="271"/>
      <c r="F14" s="272"/>
      <c r="H14" s="297"/>
      <c r="I14" s="296"/>
      <c r="J14" s="296"/>
      <c r="K14" s="296"/>
    </row>
    <row r="15" spans="1:11" s="6" customFormat="1" ht="21">
      <c r="A15" s="50" t="s">
        <v>179</v>
      </c>
      <c r="B15" s="104" t="s">
        <v>180</v>
      </c>
      <c r="C15" s="105" t="s">
        <v>181</v>
      </c>
      <c r="D15" s="273">
        <v>28</v>
      </c>
      <c r="E15" s="149"/>
      <c r="F15" s="274">
        <f>D15*E15</f>
        <v>0</v>
      </c>
      <c r="G15" s="335"/>
      <c r="H15" s="297">
        <f>Table7034[[#This Row],[PRICE]]*0.1</f>
        <v>2.8000000000000003</v>
      </c>
      <c r="I15" s="296"/>
      <c r="J15" s="296"/>
      <c r="K15" s="296"/>
    </row>
    <row r="16" spans="1:11" s="6" customFormat="1" ht="17.399999999999999">
      <c r="A16" s="298" t="s">
        <v>696</v>
      </c>
      <c r="B16" s="299"/>
      <c r="C16" s="300"/>
      <c r="D16" s="301"/>
      <c r="E16" s="302"/>
      <c r="F16" s="301"/>
      <c r="H16" s="297">
        <f>Table7034[[#This Row],[PRICE]]*0.1</f>
        <v>0</v>
      </c>
      <c r="I16" s="296"/>
      <c r="J16" s="296"/>
      <c r="K16" s="296"/>
    </row>
    <row r="17" spans="1:11" s="6" customFormat="1" ht="21">
      <c r="A17" s="152" t="s">
        <v>182</v>
      </c>
      <c r="B17" s="104" t="s">
        <v>183</v>
      </c>
      <c r="C17" s="104" t="s">
        <v>184</v>
      </c>
      <c r="D17" s="106">
        <v>175</v>
      </c>
      <c r="E17" s="107"/>
      <c r="F17" s="108">
        <f t="shared" ref="F17:F18" si="0">D17*E17</f>
        <v>0</v>
      </c>
      <c r="G17" s="335"/>
      <c r="H17" s="297">
        <f>Table7034[[#This Row],[PRICE]]*0.1</f>
        <v>17.5</v>
      </c>
      <c r="I17" s="296"/>
      <c r="J17" s="296"/>
      <c r="K17" s="296"/>
    </row>
    <row r="18" spans="1:11" s="6" customFormat="1" ht="21">
      <c r="A18" s="50" t="s">
        <v>185</v>
      </c>
      <c r="B18" s="104" t="s">
        <v>186</v>
      </c>
      <c r="C18" s="105" t="s">
        <v>181</v>
      </c>
      <c r="D18" s="106">
        <v>135</v>
      </c>
      <c r="E18" s="107"/>
      <c r="F18" s="108">
        <f t="shared" si="0"/>
        <v>0</v>
      </c>
      <c r="G18" s="335"/>
      <c r="H18" s="297">
        <f>Table7034[[#This Row],[PRICE]]*0.1</f>
        <v>13.5</v>
      </c>
      <c r="I18" s="296"/>
      <c r="J18" s="296"/>
      <c r="K18" s="296"/>
    </row>
    <row r="19" spans="1:11" s="6" customFormat="1" ht="21">
      <c r="A19" s="47" t="s">
        <v>697</v>
      </c>
      <c r="B19" s="105" t="s">
        <v>186</v>
      </c>
      <c r="C19" s="268" t="s">
        <v>181</v>
      </c>
      <c r="D19" s="217">
        <v>125</v>
      </c>
      <c r="E19" s="206"/>
      <c r="F19" s="274"/>
      <c r="G19" s="335"/>
      <c r="H19" s="297">
        <f>Table7034[[#This Row],[PRICE]]*0.1</f>
        <v>12.5</v>
      </c>
      <c r="I19" s="296"/>
      <c r="J19" s="296"/>
      <c r="K19" s="296"/>
    </row>
    <row r="20" spans="1:11" s="6" customFormat="1" ht="21">
      <c r="A20" s="50" t="s">
        <v>187</v>
      </c>
      <c r="B20" s="104" t="s">
        <v>589</v>
      </c>
      <c r="C20" s="105" t="s">
        <v>188</v>
      </c>
      <c r="D20" s="273">
        <v>109.59</v>
      </c>
      <c r="E20" s="107"/>
      <c r="F20" s="274">
        <f t="shared" ref="F20:F24" si="1">D20*E20</f>
        <v>0</v>
      </c>
      <c r="G20" s="335"/>
      <c r="H20" s="297">
        <f>Table7034[[#This Row],[PRICE]]*0.1</f>
        <v>10.959000000000001</v>
      </c>
      <c r="I20" s="296"/>
      <c r="J20" s="296"/>
      <c r="K20" s="296"/>
    </row>
    <row r="21" spans="1:11" s="6" customFormat="1" ht="21">
      <c r="A21" s="50" t="s">
        <v>189</v>
      </c>
      <c r="B21" s="104" t="s">
        <v>183</v>
      </c>
      <c r="C21" s="105" t="s">
        <v>181</v>
      </c>
      <c r="D21" s="106">
        <v>139</v>
      </c>
      <c r="E21" s="107"/>
      <c r="F21" s="108">
        <f t="shared" si="1"/>
        <v>0</v>
      </c>
      <c r="G21" s="335"/>
      <c r="H21" s="297">
        <f>Table7034[[#This Row],[PRICE]]*0.1</f>
        <v>13.9</v>
      </c>
      <c r="I21" s="296"/>
      <c r="J21" s="296"/>
      <c r="K21" s="296"/>
    </row>
    <row r="22" spans="1:11" s="6" customFormat="1" ht="21">
      <c r="A22" s="50" t="s">
        <v>190</v>
      </c>
      <c r="B22" s="104" t="s">
        <v>180</v>
      </c>
      <c r="C22" s="105" t="s">
        <v>181</v>
      </c>
      <c r="D22" s="273">
        <v>235</v>
      </c>
      <c r="E22" s="107"/>
      <c r="F22" s="274">
        <f t="shared" si="1"/>
        <v>0</v>
      </c>
      <c r="G22" s="335"/>
      <c r="H22" s="297">
        <f>Table7034[[#This Row],[PRICE]]*0.1</f>
        <v>23.5</v>
      </c>
      <c r="I22" s="296"/>
      <c r="J22" s="296"/>
      <c r="K22" s="296"/>
    </row>
    <row r="23" spans="1:11" s="6" customFormat="1" ht="21">
      <c r="A23" s="50" t="s">
        <v>191</v>
      </c>
      <c r="B23" s="104" t="s">
        <v>180</v>
      </c>
      <c r="C23" s="105" t="s">
        <v>181</v>
      </c>
      <c r="D23" s="273">
        <v>269</v>
      </c>
      <c r="E23" s="107"/>
      <c r="F23" s="274">
        <f t="shared" si="1"/>
        <v>0</v>
      </c>
      <c r="G23" s="335"/>
      <c r="H23" s="297">
        <f>Table7034[[#This Row],[PRICE]]*0.1</f>
        <v>26.900000000000002</v>
      </c>
      <c r="I23" s="296"/>
      <c r="J23" s="296"/>
      <c r="K23" s="296"/>
    </row>
    <row r="24" spans="1:11" s="6" customFormat="1" ht="21">
      <c r="A24" s="58" t="s">
        <v>1297</v>
      </c>
      <c r="B24" s="105" t="s">
        <v>186</v>
      </c>
      <c r="C24" s="268" t="s">
        <v>181</v>
      </c>
      <c r="D24" s="217">
        <v>275</v>
      </c>
      <c r="E24" s="206"/>
      <c r="F24" s="274">
        <f t="shared" si="1"/>
        <v>0</v>
      </c>
      <c r="G24" s="335"/>
      <c r="H24" s="297">
        <f>Table7034[[#This Row],[PRICE]]*0.1</f>
        <v>27.5</v>
      </c>
      <c r="I24" s="296"/>
      <c r="J24" s="296"/>
      <c r="K24" s="296"/>
    </row>
    <row r="25" spans="1:11" s="6" customFormat="1" ht="17.399999999999999">
      <c r="A25" s="298" t="s">
        <v>192</v>
      </c>
      <c r="B25" s="299"/>
      <c r="C25" s="300"/>
      <c r="D25" s="301"/>
      <c r="E25" s="302"/>
      <c r="F25" s="301"/>
      <c r="H25" s="297">
        <f>Table7034[[#This Row],[PRICE]]*0.1</f>
        <v>0</v>
      </c>
      <c r="I25" s="296"/>
      <c r="J25" s="296"/>
      <c r="K25" s="296"/>
    </row>
    <row r="26" spans="1:11" s="6" customFormat="1" ht="21">
      <c r="A26" s="50" t="s">
        <v>193</v>
      </c>
      <c r="B26" s="104" t="s">
        <v>186</v>
      </c>
      <c r="C26" s="105" t="s">
        <v>181</v>
      </c>
      <c r="D26" s="106">
        <v>125</v>
      </c>
      <c r="E26" s="107"/>
      <c r="F26" s="108">
        <f t="shared" ref="F26:F33" si="2">D26*E26</f>
        <v>0</v>
      </c>
      <c r="G26" s="335"/>
      <c r="H26" s="297">
        <f>Table7034[[#This Row],[PRICE]]*0.1</f>
        <v>12.5</v>
      </c>
      <c r="I26" s="296"/>
      <c r="J26" s="296"/>
      <c r="K26" s="296"/>
    </row>
    <row r="27" spans="1:11" s="6" customFormat="1" ht="21">
      <c r="A27" s="50" t="s">
        <v>194</v>
      </c>
      <c r="B27" s="104" t="s">
        <v>186</v>
      </c>
      <c r="C27" s="105" t="s">
        <v>181</v>
      </c>
      <c r="D27" s="106">
        <v>125</v>
      </c>
      <c r="E27" s="107"/>
      <c r="F27" s="108">
        <f t="shared" si="2"/>
        <v>0</v>
      </c>
      <c r="G27" s="335"/>
      <c r="H27" s="297">
        <f>Table7034[[#This Row],[PRICE]]*0.1</f>
        <v>12.5</v>
      </c>
      <c r="I27" s="296"/>
      <c r="J27" s="296"/>
      <c r="K27" s="296"/>
    </row>
    <row r="28" spans="1:11" s="6" customFormat="1" ht="21">
      <c r="A28" s="43" t="s">
        <v>593</v>
      </c>
      <c r="B28" s="105" t="s">
        <v>186</v>
      </c>
      <c r="C28" s="268" t="s">
        <v>181</v>
      </c>
      <c r="D28" s="275">
        <v>295</v>
      </c>
      <c r="E28" s="206"/>
      <c r="F28" s="108">
        <f t="shared" si="2"/>
        <v>0</v>
      </c>
      <c r="G28" s="335"/>
      <c r="H28" s="297">
        <f>Table7034[[#This Row],[PRICE]]*0.1</f>
        <v>29.5</v>
      </c>
      <c r="I28" s="296"/>
      <c r="J28" s="296"/>
      <c r="K28" s="296"/>
    </row>
    <row r="29" spans="1:11" s="6" customFormat="1" ht="17.399999999999999">
      <c r="A29" s="298" t="s">
        <v>1272</v>
      </c>
      <c r="B29" s="300"/>
      <c r="C29" s="306"/>
      <c r="D29" s="307"/>
      <c r="E29" s="308"/>
      <c r="F29" s="309"/>
      <c r="H29" s="297">
        <f>Table7034[[#This Row],[PRICE]]*0.1</f>
        <v>0</v>
      </c>
      <c r="I29" s="296"/>
      <c r="J29" s="296"/>
      <c r="K29" s="296"/>
    </row>
    <row r="30" spans="1:11" s="6" customFormat="1" ht="21">
      <c r="A30" s="58" t="s">
        <v>1280</v>
      </c>
      <c r="B30" s="105" t="s">
        <v>1273</v>
      </c>
      <c r="C30" s="268" t="s">
        <v>1279</v>
      </c>
      <c r="D30" s="275">
        <v>159</v>
      </c>
      <c r="E30" s="206"/>
      <c r="F30" s="108">
        <f t="shared" si="2"/>
        <v>0</v>
      </c>
      <c r="G30" s="335"/>
      <c r="H30" s="297">
        <f>Table7034[[#This Row],[PRICE]]*0.1</f>
        <v>15.9</v>
      </c>
      <c r="I30" s="296"/>
      <c r="J30" s="296"/>
      <c r="K30" s="296"/>
    </row>
    <row r="31" spans="1:11" s="6" customFormat="1" ht="21">
      <c r="A31" s="58" t="s">
        <v>1274</v>
      </c>
      <c r="B31" s="105" t="s">
        <v>1275</v>
      </c>
      <c r="C31" s="268" t="s">
        <v>1279</v>
      </c>
      <c r="D31" s="275">
        <v>165</v>
      </c>
      <c r="E31" s="206"/>
      <c r="F31" s="108">
        <f t="shared" si="2"/>
        <v>0</v>
      </c>
      <c r="G31" s="335"/>
      <c r="H31" s="297">
        <f>Table7034[[#This Row],[PRICE]]*0.1</f>
        <v>16.5</v>
      </c>
      <c r="I31" s="296"/>
      <c r="J31" s="296"/>
      <c r="K31" s="296"/>
    </row>
    <row r="32" spans="1:11" s="6" customFormat="1" ht="21">
      <c r="A32" s="58" t="s">
        <v>1276</v>
      </c>
      <c r="B32" s="105" t="s">
        <v>1277</v>
      </c>
      <c r="C32" s="268" t="s">
        <v>176</v>
      </c>
      <c r="D32" s="275">
        <v>210</v>
      </c>
      <c r="E32" s="206"/>
      <c r="F32" s="108">
        <f t="shared" si="2"/>
        <v>0</v>
      </c>
      <c r="G32" s="335"/>
      <c r="H32" s="297">
        <f>Table7034[[#This Row],[PRICE]]*0.1</f>
        <v>21</v>
      </c>
      <c r="I32" s="296"/>
      <c r="J32" s="296"/>
      <c r="K32" s="296"/>
    </row>
    <row r="33" spans="1:11" s="6" customFormat="1" ht="21">
      <c r="A33" s="58" t="s">
        <v>1278</v>
      </c>
      <c r="B33" s="105" t="s">
        <v>1277</v>
      </c>
      <c r="C33" s="268" t="s">
        <v>176</v>
      </c>
      <c r="D33" s="275">
        <v>210</v>
      </c>
      <c r="E33" s="206"/>
      <c r="F33" s="108">
        <f t="shared" si="2"/>
        <v>0</v>
      </c>
      <c r="G33" s="335"/>
      <c r="H33" s="297">
        <f>Table7034[[#This Row],[PRICE]]*0.1</f>
        <v>21</v>
      </c>
      <c r="I33" s="296"/>
      <c r="J33" s="296"/>
      <c r="K33" s="296"/>
    </row>
    <row r="34" spans="1:11" s="6" customFormat="1" ht="17.399999999999999">
      <c r="A34" s="298" t="s">
        <v>195</v>
      </c>
      <c r="B34" s="299"/>
      <c r="C34" s="300"/>
      <c r="D34" s="301"/>
      <c r="E34" s="302"/>
      <c r="F34" s="301"/>
      <c r="H34" s="297">
        <f>Table7034[[#This Row],[PRICE]]*0.1</f>
        <v>0</v>
      </c>
      <c r="I34" s="296"/>
      <c r="J34" s="296"/>
      <c r="K34" s="296"/>
    </row>
    <row r="35" spans="1:11" s="6" customFormat="1" ht="21">
      <c r="A35" s="43" t="s">
        <v>603</v>
      </c>
      <c r="B35" s="105" t="s">
        <v>186</v>
      </c>
      <c r="C35" s="105" t="s">
        <v>181</v>
      </c>
      <c r="D35" s="217">
        <v>169</v>
      </c>
      <c r="E35" s="276"/>
      <c r="F35" s="274">
        <f>Table7034[[#This Row],[PRICE]]*Table7034[[#This Row],[ORDER QUANTITY]]</f>
        <v>0</v>
      </c>
      <c r="G35" s="335"/>
      <c r="H35" s="297">
        <f>Table7034[[#This Row],[PRICE]]*0.1</f>
        <v>16.900000000000002</v>
      </c>
      <c r="I35" s="296"/>
      <c r="J35" s="296"/>
      <c r="K35" s="296"/>
    </row>
    <row r="36" spans="1:11" s="6" customFormat="1" ht="21">
      <c r="A36" s="43" t="s">
        <v>196</v>
      </c>
      <c r="B36" s="105" t="s">
        <v>186</v>
      </c>
      <c r="C36" s="105" t="s">
        <v>181</v>
      </c>
      <c r="D36" s="217">
        <v>145</v>
      </c>
      <c r="E36" s="276"/>
      <c r="F36" s="274">
        <f>Table7034[[#This Row],[PRICE]]*Table7034[[#This Row],[ORDER QUANTITY]]</f>
        <v>0</v>
      </c>
      <c r="G36" s="335"/>
      <c r="H36" s="297">
        <f>Table7034[[#This Row],[PRICE]]*0.1</f>
        <v>14.5</v>
      </c>
      <c r="I36" s="296"/>
      <c r="J36" s="296"/>
      <c r="K36" s="296"/>
    </row>
    <row r="37" spans="1:11" s="6" customFormat="1" ht="21">
      <c r="A37" s="43" t="s">
        <v>197</v>
      </c>
      <c r="B37" s="105" t="s">
        <v>186</v>
      </c>
      <c r="C37" s="105" t="s">
        <v>181</v>
      </c>
      <c r="D37" s="217">
        <v>145</v>
      </c>
      <c r="E37" s="107"/>
      <c r="F37" s="274">
        <f>Table7034[[#This Row],[PRICE]]*Table7034[[#This Row],[ORDER QUANTITY]]</f>
        <v>0</v>
      </c>
      <c r="G37" s="335"/>
      <c r="H37" s="297">
        <f>Table7034[[#This Row],[PRICE]]*0.1</f>
        <v>14.5</v>
      </c>
      <c r="I37" s="296"/>
      <c r="J37" s="296"/>
      <c r="K37" s="296"/>
    </row>
    <row r="38" spans="1:11" s="6" customFormat="1" ht="21">
      <c r="A38" s="43" t="s">
        <v>198</v>
      </c>
      <c r="B38" s="105" t="s">
        <v>186</v>
      </c>
      <c r="C38" s="105" t="s">
        <v>181</v>
      </c>
      <c r="D38" s="217">
        <v>145</v>
      </c>
      <c r="E38" s="276"/>
      <c r="F38" s="274">
        <f>Table7034[[#This Row],[PRICE]]*Table7034[[#This Row],[ORDER QUANTITY]]</f>
        <v>0</v>
      </c>
      <c r="G38" s="335"/>
      <c r="H38" s="297">
        <f>Table7034[[#This Row],[PRICE]]*0.1</f>
        <v>14.5</v>
      </c>
      <c r="I38" s="296"/>
      <c r="J38" s="296"/>
      <c r="K38" s="296"/>
    </row>
    <row r="39" spans="1:11" s="6" customFormat="1" ht="21">
      <c r="A39" s="43" t="s">
        <v>199</v>
      </c>
      <c r="B39" s="105" t="s">
        <v>186</v>
      </c>
      <c r="C39" s="105" t="s">
        <v>181</v>
      </c>
      <c r="D39" s="217">
        <v>145</v>
      </c>
      <c r="E39" s="107"/>
      <c r="F39" s="274">
        <f>Table7034[[#This Row],[PRICE]]*Table7034[[#This Row],[ORDER QUANTITY]]</f>
        <v>0</v>
      </c>
      <c r="G39" s="335"/>
      <c r="H39" s="297">
        <f>Table7034[[#This Row],[PRICE]]*0.1</f>
        <v>14.5</v>
      </c>
      <c r="I39" s="296"/>
      <c r="J39" s="296"/>
      <c r="K39" s="296"/>
    </row>
    <row r="40" spans="1:11" s="6" customFormat="1" ht="21">
      <c r="A40" s="43" t="s">
        <v>200</v>
      </c>
      <c r="B40" s="105" t="s">
        <v>186</v>
      </c>
      <c r="C40" s="105" t="s">
        <v>181</v>
      </c>
      <c r="D40" s="217">
        <v>169</v>
      </c>
      <c r="E40" s="276"/>
      <c r="F40" s="274">
        <f>Table7034[[#This Row],[PRICE]]*Table7034[[#This Row],[ORDER QUANTITY]]</f>
        <v>0</v>
      </c>
      <c r="G40" s="335"/>
      <c r="H40" s="297">
        <f>Table7034[[#This Row],[PRICE]]*0.1</f>
        <v>16.900000000000002</v>
      </c>
      <c r="I40" s="296"/>
      <c r="J40" s="296"/>
      <c r="K40" s="296"/>
    </row>
    <row r="41" spans="1:11" s="6" customFormat="1" ht="21">
      <c r="A41" s="43" t="s">
        <v>201</v>
      </c>
      <c r="B41" s="105" t="s">
        <v>186</v>
      </c>
      <c r="C41" s="105" t="s">
        <v>181</v>
      </c>
      <c r="D41" s="217">
        <v>145</v>
      </c>
      <c r="E41" s="276"/>
      <c r="F41" s="274">
        <f>Table7034[[#This Row],[PRICE]]*Table7034[[#This Row],[ORDER QUANTITY]]</f>
        <v>0</v>
      </c>
      <c r="G41" s="335"/>
      <c r="H41" s="297">
        <f>Table7034[[#This Row],[PRICE]]*0.1</f>
        <v>14.5</v>
      </c>
      <c r="I41" s="296"/>
      <c r="J41" s="296"/>
      <c r="K41" s="296"/>
    </row>
    <row r="42" spans="1:11" s="6" customFormat="1" ht="21">
      <c r="A42" s="43" t="s">
        <v>202</v>
      </c>
      <c r="B42" s="105" t="s">
        <v>186</v>
      </c>
      <c r="C42" s="105" t="s">
        <v>181</v>
      </c>
      <c r="D42" s="217">
        <v>145</v>
      </c>
      <c r="E42" s="276"/>
      <c r="F42" s="274">
        <f>Table7034[[#This Row],[PRICE]]*Table7034[[#This Row],[ORDER QUANTITY]]</f>
        <v>0</v>
      </c>
      <c r="G42" s="335"/>
      <c r="H42" s="297">
        <f>Table7034[[#This Row],[PRICE]]*0.1</f>
        <v>14.5</v>
      </c>
      <c r="I42" s="296"/>
      <c r="J42" s="296"/>
      <c r="K42" s="296"/>
    </row>
    <row r="43" spans="1:11" s="6" customFormat="1" ht="21">
      <c r="A43" s="43" t="s">
        <v>203</v>
      </c>
      <c r="B43" s="105" t="s">
        <v>186</v>
      </c>
      <c r="C43" s="105" t="s">
        <v>181</v>
      </c>
      <c r="D43" s="217">
        <v>145</v>
      </c>
      <c r="E43" s="276"/>
      <c r="F43" s="274">
        <f>Table7034[[#This Row],[PRICE]]*Table7034[[#This Row],[ORDER QUANTITY]]</f>
        <v>0</v>
      </c>
      <c r="G43" s="335"/>
      <c r="H43" s="297">
        <f>Table7034[[#This Row],[PRICE]]*0.1</f>
        <v>14.5</v>
      </c>
      <c r="I43" s="296"/>
      <c r="J43" s="296"/>
      <c r="K43" s="296"/>
    </row>
    <row r="44" spans="1:11" s="6" customFormat="1" ht="21">
      <c r="A44" s="43" t="s">
        <v>547</v>
      </c>
      <c r="B44" s="105" t="s">
        <v>186</v>
      </c>
      <c r="C44" s="105" t="s">
        <v>181</v>
      </c>
      <c r="D44" s="217">
        <v>145</v>
      </c>
      <c r="E44" s="107"/>
      <c r="F44" s="274">
        <f>Table7034[[#This Row],[PRICE]]*Table7034[[#This Row],[ORDER QUANTITY]]</f>
        <v>0</v>
      </c>
      <c r="G44" s="335"/>
      <c r="H44" s="297">
        <f>Table7034[[#This Row],[PRICE]]*0.1</f>
        <v>14.5</v>
      </c>
      <c r="I44" s="296"/>
      <c r="J44" s="296"/>
      <c r="K44" s="296"/>
    </row>
    <row r="45" spans="1:11" s="6" customFormat="1" ht="21">
      <c r="A45" s="43" t="s">
        <v>204</v>
      </c>
      <c r="B45" s="105" t="s">
        <v>186</v>
      </c>
      <c r="C45" s="105" t="s">
        <v>181</v>
      </c>
      <c r="D45" s="217">
        <v>145</v>
      </c>
      <c r="E45" s="107"/>
      <c r="F45" s="274">
        <f>Table7034[[#This Row],[PRICE]]*Table7034[[#This Row],[ORDER QUANTITY]]</f>
        <v>0</v>
      </c>
      <c r="G45" s="335"/>
      <c r="H45" s="297">
        <f>Table7034[[#This Row],[PRICE]]*0.1</f>
        <v>14.5</v>
      </c>
      <c r="I45" s="296"/>
      <c r="J45" s="296"/>
      <c r="K45" s="296"/>
    </row>
    <row r="46" spans="1:11" s="6" customFormat="1" ht="21">
      <c r="A46" s="43" t="s">
        <v>205</v>
      </c>
      <c r="B46" s="105" t="s">
        <v>186</v>
      </c>
      <c r="C46" s="105" t="s">
        <v>181</v>
      </c>
      <c r="D46" s="217">
        <v>145</v>
      </c>
      <c r="E46" s="276"/>
      <c r="F46" s="274">
        <f>Table7034[[#This Row],[PRICE]]*Table7034[[#This Row],[ORDER QUANTITY]]</f>
        <v>0</v>
      </c>
      <c r="G46" s="335"/>
      <c r="H46" s="297">
        <f>Table7034[[#This Row],[PRICE]]*0.1</f>
        <v>14.5</v>
      </c>
      <c r="I46" s="296"/>
      <c r="J46" s="296"/>
      <c r="K46" s="296"/>
    </row>
    <row r="47" spans="1:11" s="6" customFormat="1" ht="21">
      <c r="A47" s="43" t="s">
        <v>419</v>
      </c>
      <c r="B47" s="105" t="s">
        <v>186</v>
      </c>
      <c r="C47" s="105" t="s">
        <v>181</v>
      </c>
      <c r="D47" s="217">
        <v>145</v>
      </c>
      <c r="E47" s="107"/>
      <c r="F47" s="274">
        <f>Table7034[[#This Row],[PRICE]]*Table7034[[#This Row],[ORDER QUANTITY]]</f>
        <v>0</v>
      </c>
      <c r="G47" s="335"/>
      <c r="H47" s="297">
        <f>Table7034[[#This Row],[PRICE]]*0.1</f>
        <v>14.5</v>
      </c>
      <c r="I47" s="296"/>
      <c r="J47" s="296"/>
      <c r="K47" s="296"/>
    </row>
    <row r="48" spans="1:11" s="6" customFormat="1" ht="17.399999999999999">
      <c r="A48" s="298" t="s">
        <v>206</v>
      </c>
      <c r="B48" s="299"/>
      <c r="C48" s="300"/>
      <c r="D48" s="301"/>
      <c r="E48" s="302"/>
      <c r="F48" s="301"/>
      <c r="H48" s="297">
        <f>Table7034[[#This Row],[PRICE]]*0.1</f>
        <v>0</v>
      </c>
      <c r="I48" s="296"/>
      <c r="J48" s="296"/>
      <c r="K48" s="296"/>
    </row>
    <row r="49" spans="1:11" s="6" customFormat="1" ht="17.399999999999999">
      <c r="A49" s="47" t="s">
        <v>207</v>
      </c>
      <c r="B49" s="277" t="s">
        <v>208</v>
      </c>
      <c r="C49" s="277" t="s">
        <v>181</v>
      </c>
      <c r="D49" s="278">
        <v>199</v>
      </c>
      <c r="E49" s="276"/>
      <c r="F49" s="274"/>
      <c r="H49" s="297">
        <f>Table7034[[#This Row],[PRICE]]*0.1</f>
        <v>19.900000000000002</v>
      </c>
      <c r="I49" s="296"/>
      <c r="J49" s="296"/>
      <c r="K49" s="296"/>
    </row>
    <row r="50" spans="1:11" s="6" customFormat="1" ht="21">
      <c r="A50" s="50" t="s">
        <v>209</v>
      </c>
      <c r="B50" s="104" t="s">
        <v>208</v>
      </c>
      <c r="C50" s="105" t="s">
        <v>181</v>
      </c>
      <c r="D50" s="106">
        <v>115</v>
      </c>
      <c r="E50" s="107"/>
      <c r="F50" s="108">
        <f>D50*E50</f>
        <v>0</v>
      </c>
      <c r="G50" s="335"/>
      <c r="H50" s="297">
        <f>Table7034[[#This Row],[PRICE]]*0.1</f>
        <v>11.5</v>
      </c>
      <c r="I50" s="296"/>
      <c r="J50" s="296"/>
      <c r="K50" s="296"/>
    </row>
    <row r="51" spans="1:11" s="6" customFormat="1" ht="21">
      <c r="A51" s="50" t="s">
        <v>210</v>
      </c>
      <c r="B51" s="104" t="s">
        <v>208</v>
      </c>
      <c r="C51" s="105" t="s">
        <v>181</v>
      </c>
      <c r="D51" s="106">
        <v>125</v>
      </c>
      <c r="E51" s="107"/>
      <c r="F51" s="108">
        <f>D51*E51</f>
        <v>0</v>
      </c>
      <c r="G51" s="335"/>
      <c r="H51" s="297">
        <f>Table7034[[#This Row],[PRICE]]*0.1</f>
        <v>12.5</v>
      </c>
      <c r="I51" s="296"/>
      <c r="J51" s="296"/>
      <c r="K51" s="296"/>
    </row>
    <row r="52" spans="1:11" s="6" customFormat="1" ht="17.399999999999999">
      <c r="A52" s="47" t="s">
        <v>211</v>
      </c>
      <c r="B52" s="277" t="s">
        <v>208</v>
      </c>
      <c r="C52" s="277" t="s">
        <v>181</v>
      </c>
      <c r="D52" s="278">
        <v>165</v>
      </c>
      <c r="E52" s="276"/>
      <c r="F52" s="274"/>
      <c r="H52" s="297">
        <f>Table7034[[#This Row],[PRICE]]*0.1</f>
        <v>16.5</v>
      </c>
      <c r="I52" s="296"/>
      <c r="J52" s="296"/>
      <c r="K52" s="296"/>
    </row>
    <row r="53" spans="1:11" s="6" customFormat="1" ht="17.399999999999999">
      <c r="A53" s="298" t="s">
        <v>212</v>
      </c>
      <c r="B53" s="299"/>
      <c r="C53" s="300"/>
      <c r="D53" s="301"/>
      <c r="E53" s="302"/>
      <c r="F53" s="309"/>
      <c r="H53" s="297">
        <f>Table7034[[#This Row],[PRICE]]*0.1</f>
        <v>0</v>
      </c>
      <c r="I53" s="296"/>
      <c r="J53" s="296"/>
      <c r="K53" s="296"/>
    </row>
    <row r="54" spans="1:11" s="6" customFormat="1" ht="21">
      <c r="A54" s="50" t="s">
        <v>213</v>
      </c>
      <c r="B54" s="104" t="s">
        <v>214</v>
      </c>
      <c r="C54" s="105" t="s">
        <v>176</v>
      </c>
      <c r="D54" s="106">
        <v>19.5</v>
      </c>
      <c r="E54" s="107"/>
      <c r="F54" s="108">
        <f>D54*E54</f>
        <v>0</v>
      </c>
      <c r="G54" s="335"/>
      <c r="H54" s="297">
        <f>Table7034[[#This Row],[PRICE]]*0.1</f>
        <v>1.9500000000000002</v>
      </c>
      <c r="I54" s="296"/>
      <c r="J54" s="296"/>
      <c r="K54" s="296"/>
    </row>
    <row r="55" spans="1:11" s="6" customFormat="1" ht="21">
      <c r="A55" s="58" t="s">
        <v>695</v>
      </c>
      <c r="B55" s="105" t="s">
        <v>217</v>
      </c>
      <c r="C55" s="268" t="s">
        <v>592</v>
      </c>
      <c r="D55" s="217">
        <v>39</v>
      </c>
      <c r="E55" s="206"/>
      <c r="F55" s="274">
        <f>D55*E55</f>
        <v>0</v>
      </c>
      <c r="G55" s="335"/>
      <c r="H55" s="297">
        <f>Table7034[[#This Row],[PRICE]]*0.1</f>
        <v>3.9000000000000004</v>
      </c>
      <c r="I55" s="296"/>
      <c r="J55" s="296"/>
      <c r="K55" s="296"/>
    </row>
    <row r="56" spans="1:11" s="6" customFormat="1" ht="17.399999999999999">
      <c r="A56" s="47" t="s">
        <v>215</v>
      </c>
      <c r="B56" s="104" t="s">
        <v>214</v>
      </c>
      <c r="C56" s="105" t="s">
        <v>176</v>
      </c>
      <c r="D56" s="106">
        <v>35</v>
      </c>
      <c r="E56" s="107"/>
      <c r="F56" s="108"/>
      <c r="H56" s="297">
        <f>Table7034[[#This Row],[PRICE]]*0.1</f>
        <v>3.5</v>
      </c>
      <c r="I56" s="296"/>
      <c r="J56" s="296"/>
      <c r="K56" s="296"/>
    </row>
    <row r="57" spans="1:11" s="6" customFormat="1" ht="17.399999999999999">
      <c r="A57" s="47" t="s">
        <v>216</v>
      </c>
      <c r="B57" s="104" t="s">
        <v>217</v>
      </c>
      <c r="C57" s="105" t="s">
        <v>176</v>
      </c>
      <c r="D57" s="106">
        <v>37</v>
      </c>
      <c r="E57" s="107"/>
      <c r="F57" s="108"/>
      <c r="H57" s="297">
        <f>Table7034[[#This Row],[PRICE]]*0.1</f>
        <v>3.7</v>
      </c>
      <c r="I57" s="296"/>
      <c r="J57" s="296"/>
      <c r="K57" s="296"/>
    </row>
    <row r="58" spans="1:11" s="6" customFormat="1" ht="17.399999999999999">
      <c r="A58" s="47" t="s">
        <v>590</v>
      </c>
      <c r="B58" s="105" t="s">
        <v>591</v>
      </c>
      <c r="C58" s="268" t="s">
        <v>592</v>
      </c>
      <c r="D58" s="275">
        <v>170</v>
      </c>
      <c r="E58" s="206"/>
      <c r="F58" s="108"/>
      <c r="H58" s="297">
        <f>Table7034[[#This Row],[PRICE]]*0.1</f>
        <v>17</v>
      </c>
      <c r="I58" s="296"/>
      <c r="J58" s="296"/>
      <c r="K58" s="296"/>
    </row>
    <row r="59" spans="1:11" s="6" customFormat="1" ht="17.399999999999999">
      <c r="A59" s="298" t="s">
        <v>218</v>
      </c>
      <c r="B59" s="299"/>
      <c r="C59" s="300"/>
      <c r="D59" s="301"/>
      <c r="E59" s="302"/>
      <c r="F59" s="309"/>
      <c r="H59" s="297">
        <f>Table7034[[#This Row],[PRICE]]*0.1</f>
        <v>0</v>
      </c>
      <c r="I59" s="296"/>
      <c r="J59" s="296"/>
      <c r="K59" s="296"/>
    </row>
    <row r="60" spans="1:11" s="6" customFormat="1" ht="21">
      <c r="A60" s="50" t="s">
        <v>219</v>
      </c>
      <c r="B60" s="104" t="s">
        <v>186</v>
      </c>
      <c r="C60" s="105" t="s">
        <v>181</v>
      </c>
      <c r="D60" s="106">
        <v>225</v>
      </c>
      <c r="E60" s="107"/>
      <c r="F60" s="108">
        <f t="shared" ref="F60:F68" si="3">D60*E60</f>
        <v>0</v>
      </c>
      <c r="G60" s="335"/>
      <c r="H60" s="297">
        <f>Table7034[[#This Row],[PRICE]]*0.1</f>
        <v>22.5</v>
      </c>
      <c r="I60" s="296"/>
      <c r="J60" s="296"/>
      <c r="K60" s="296"/>
    </row>
    <row r="61" spans="1:11" s="6" customFormat="1" ht="21">
      <c r="A61" s="50" t="s">
        <v>220</v>
      </c>
      <c r="B61" s="104" t="s">
        <v>186</v>
      </c>
      <c r="C61" s="105" t="s">
        <v>221</v>
      </c>
      <c r="D61" s="161">
        <v>199</v>
      </c>
      <c r="E61" s="43"/>
      <c r="F61" s="108">
        <f t="shared" si="3"/>
        <v>0</v>
      </c>
      <c r="G61" s="335"/>
      <c r="H61" s="297">
        <f>Table7034[[#This Row],[PRICE]]*0.1</f>
        <v>19.900000000000002</v>
      </c>
      <c r="I61" s="296"/>
      <c r="J61" s="296"/>
      <c r="K61" s="296"/>
    </row>
    <row r="62" spans="1:11" s="6" customFormat="1" ht="21">
      <c r="A62" s="58" t="s">
        <v>1291</v>
      </c>
      <c r="B62" s="104" t="s">
        <v>186</v>
      </c>
      <c r="C62" s="268" t="s">
        <v>1292</v>
      </c>
      <c r="D62" s="161">
        <v>225</v>
      </c>
      <c r="E62" s="43"/>
      <c r="F62" s="108">
        <f t="shared" si="3"/>
        <v>0</v>
      </c>
      <c r="G62" s="335"/>
      <c r="H62" s="297">
        <f>Table7034[[#This Row],[PRICE]]*0.1</f>
        <v>22.5</v>
      </c>
      <c r="I62" s="296"/>
      <c r="J62" s="296"/>
      <c r="K62" s="296"/>
    </row>
    <row r="63" spans="1:11" s="6" customFormat="1" ht="21">
      <c r="A63" s="58" t="s">
        <v>1295</v>
      </c>
      <c r="B63" s="105" t="s">
        <v>186</v>
      </c>
      <c r="C63" s="268" t="s">
        <v>1294</v>
      </c>
      <c r="D63" s="161">
        <v>255</v>
      </c>
      <c r="E63" s="43"/>
      <c r="F63" s="108">
        <f t="shared" si="3"/>
        <v>0</v>
      </c>
      <c r="G63" s="335"/>
      <c r="H63" s="297">
        <f>Table7034[[#This Row],[PRICE]]*0.1</f>
        <v>25.5</v>
      </c>
      <c r="I63" s="296"/>
      <c r="J63" s="296"/>
      <c r="K63" s="296"/>
    </row>
    <row r="64" spans="1:11" s="6" customFormat="1" ht="21">
      <c r="A64" s="58" t="s">
        <v>1293</v>
      </c>
      <c r="B64" s="104" t="s">
        <v>186</v>
      </c>
      <c r="C64" s="268" t="s">
        <v>1294</v>
      </c>
      <c r="D64" s="161">
        <v>275</v>
      </c>
      <c r="E64" s="43"/>
      <c r="F64" s="108">
        <f t="shared" si="3"/>
        <v>0</v>
      </c>
      <c r="G64" s="335"/>
      <c r="H64" s="297">
        <f>Table7034[[#This Row],[PRICE]]*0.1</f>
        <v>27.5</v>
      </c>
      <c r="I64" s="296"/>
      <c r="J64" s="296"/>
      <c r="K64" s="296"/>
    </row>
    <row r="65" spans="1:11" s="6" customFormat="1" ht="21">
      <c r="A65" s="43" t="s">
        <v>1296</v>
      </c>
      <c r="B65" s="105" t="s">
        <v>186</v>
      </c>
      <c r="C65" s="268" t="s">
        <v>1292</v>
      </c>
      <c r="D65" s="161">
        <v>185</v>
      </c>
      <c r="E65" s="43"/>
      <c r="F65" s="108">
        <f t="shared" si="3"/>
        <v>0</v>
      </c>
      <c r="G65" s="335"/>
      <c r="H65" s="297">
        <f>Table7034[[#This Row],[PRICE]]*0.1</f>
        <v>18.5</v>
      </c>
      <c r="I65" s="296"/>
      <c r="J65" s="296"/>
      <c r="K65" s="296"/>
    </row>
    <row r="66" spans="1:11" s="6" customFormat="1" ht="21">
      <c r="A66" s="50" t="s">
        <v>222</v>
      </c>
      <c r="B66" s="104" t="s">
        <v>186</v>
      </c>
      <c r="C66" s="104" t="s">
        <v>223</v>
      </c>
      <c r="D66" s="108">
        <v>95</v>
      </c>
      <c r="E66" s="43"/>
      <c r="F66" s="108">
        <f t="shared" si="3"/>
        <v>0</v>
      </c>
      <c r="G66" s="335"/>
      <c r="H66" s="297">
        <f>Table7034[[#This Row],[PRICE]]*0.1</f>
        <v>9.5</v>
      </c>
      <c r="I66" s="296"/>
      <c r="J66" s="296"/>
      <c r="K66" s="296"/>
    </row>
    <row r="67" spans="1:11" s="6" customFormat="1" ht="21">
      <c r="A67" s="50" t="s">
        <v>224</v>
      </c>
      <c r="B67" s="104" t="s">
        <v>186</v>
      </c>
      <c r="C67" s="104" t="s">
        <v>223</v>
      </c>
      <c r="D67" s="108">
        <v>95</v>
      </c>
      <c r="E67" s="43"/>
      <c r="F67" s="108">
        <f t="shared" si="3"/>
        <v>0</v>
      </c>
      <c r="G67" s="335"/>
      <c r="H67" s="297">
        <f>Table7034[[#This Row],[PRICE]]*0.1</f>
        <v>9.5</v>
      </c>
      <c r="I67" s="296"/>
      <c r="J67" s="296"/>
      <c r="K67" s="296"/>
    </row>
    <row r="68" spans="1:11" s="6" customFormat="1" ht="21">
      <c r="A68" s="50" t="s">
        <v>225</v>
      </c>
      <c r="B68" s="104" t="s">
        <v>186</v>
      </c>
      <c r="C68" s="105" t="s">
        <v>181</v>
      </c>
      <c r="D68" s="161">
        <v>155</v>
      </c>
      <c r="E68" s="43"/>
      <c r="F68" s="108">
        <f t="shared" si="3"/>
        <v>0</v>
      </c>
      <c r="G68" s="335"/>
      <c r="H68" s="297">
        <f>Table7034[[#This Row],[PRICE]]*0.1</f>
        <v>15.5</v>
      </c>
      <c r="I68" s="296"/>
      <c r="J68" s="296"/>
      <c r="K68" s="296"/>
    </row>
    <row r="69" spans="1:11" s="6" customFormat="1" ht="17.399999999999999">
      <c r="A69" s="298" t="s">
        <v>226</v>
      </c>
      <c r="B69" s="299"/>
      <c r="C69" s="300"/>
      <c r="D69" s="301"/>
      <c r="E69" s="302"/>
      <c r="F69" s="309"/>
      <c r="H69" s="297">
        <f>Table7034[[#This Row],[PRICE]]*0.1</f>
        <v>0</v>
      </c>
      <c r="I69" s="296"/>
      <c r="J69" s="296"/>
      <c r="K69" s="296"/>
    </row>
    <row r="70" spans="1:11" s="6" customFormat="1" ht="21">
      <c r="A70" s="43" t="s">
        <v>227</v>
      </c>
      <c r="B70" s="105" t="s">
        <v>180</v>
      </c>
      <c r="C70" s="105" t="s">
        <v>228</v>
      </c>
      <c r="D70" s="161">
        <v>129</v>
      </c>
      <c r="E70" s="43"/>
      <c r="F70" s="108">
        <f>D70*E70</f>
        <v>0</v>
      </c>
      <c r="G70" s="335"/>
      <c r="H70" s="297">
        <f>Table7034[[#This Row],[PRICE]]*0.1</f>
        <v>12.9</v>
      </c>
      <c r="I70" s="296"/>
      <c r="J70" s="296"/>
      <c r="K70" s="296"/>
    </row>
    <row r="71" spans="1:11" s="6" customFormat="1" ht="21">
      <c r="A71" s="43" t="s">
        <v>229</v>
      </c>
      <c r="B71" s="105" t="s">
        <v>180</v>
      </c>
      <c r="C71" s="105" t="s">
        <v>230</v>
      </c>
      <c r="D71" s="161">
        <v>135</v>
      </c>
      <c r="E71" s="43"/>
      <c r="F71" s="108">
        <f>D71*E71</f>
        <v>0</v>
      </c>
      <c r="G71" s="335"/>
      <c r="H71" s="297">
        <f>Table7034[[#This Row],[PRICE]]*0.1</f>
        <v>13.5</v>
      </c>
      <c r="I71" s="296"/>
      <c r="J71" s="296"/>
      <c r="K71" s="296"/>
    </row>
    <row r="72" spans="1:11" s="6" customFormat="1" ht="21">
      <c r="A72" s="43" t="s">
        <v>231</v>
      </c>
      <c r="B72" s="105" t="s">
        <v>180</v>
      </c>
      <c r="C72" s="105" t="s">
        <v>232</v>
      </c>
      <c r="D72" s="161">
        <v>85</v>
      </c>
      <c r="E72" s="43"/>
      <c r="F72" s="108">
        <f>D72*E72</f>
        <v>0</v>
      </c>
      <c r="G72" s="335"/>
      <c r="H72" s="297">
        <f>Table7034[[#This Row],[PRICE]]*0.1</f>
        <v>8.5</v>
      </c>
      <c r="I72" s="296"/>
      <c r="J72" s="296"/>
      <c r="K72" s="296"/>
    </row>
    <row r="73" spans="1:11" s="6" customFormat="1" ht="21">
      <c r="A73" s="43" t="s">
        <v>233</v>
      </c>
      <c r="B73" s="105" t="s">
        <v>180</v>
      </c>
      <c r="C73" s="105" t="s">
        <v>232</v>
      </c>
      <c r="D73" s="161">
        <v>85</v>
      </c>
      <c r="E73" s="43"/>
      <c r="F73" s="108">
        <f>D73*E73</f>
        <v>0</v>
      </c>
      <c r="G73" s="335"/>
      <c r="H73" s="297">
        <f>Table7034[[#This Row],[PRICE]]*0.1</f>
        <v>8.5</v>
      </c>
      <c r="I73" s="296"/>
      <c r="J73" s="296"/>
      <c r="K73" s="296"/>
    </row>
    <row r="74" spans="1:11" s="6" customFormat="1" ht="17.399999999999999">
      <c r="A74" s="298" t="s">
        <v>234</v>
      </c>
      <c r="B74" s="299"/>
      <c r="C74" s="300"/>
      <c r="D74" s="301"/>
      <c r="E74" s="302"/>
      <c r="F74" s="301"/>
      <c r="H74" s="297">
        <f>Table7034[[#This Row],[PRICE]]*0.1</f>
        <v>0</v>
      </c>
      <c r="I74" s="296"/>
      <c r="J74" s="296"/>
      <c r="K74" s="296"/>
    </row>
    <row r="75" spans="1:11" s="6" customFormat="1" ht="21">
      <c r="A75" s="43" t="s">
        <v>235</v>
      </c>
      <c r="B75" s="105" t="s">
        <v>180</v>
      </c>
      <c r="C75" s="105" t="s">
        <v>181</v>
      </c>
      <c r="D75" s="161">
        <v>250</v>
      </c>
      <c r="E75" s="43"/>
      <c r="F75" s="108">
        <f t="shared" ref="F75:F80" si="4">D75*E75</f>
        <v>0</v>
      </c>
      <c r="G75" s="335"/>
      <c r="H75" s="297">
        <f>Table7034[[#This Row],[PRICE]]*0.1</f>
        <v>25</v>
      </c>
      <c r="I75" s="296"/>
      <c r="J75" s="296"/>
      <c r="K75" s="296"/>
    </row>
    <row r="76" spans="1:11" s="6" customFormat="1" ht="21">
      <c r="A76" s="58" t="s">
        <v>1285</v>
      </c>
      <c r="B76" s="105" t="s">
        <v>186</v>
      </c>
      <c r="C76" s="268" t="s">
        <v>1286</v>
      </c>
      <c r="D76" s="161">
        <v>175</v>
      </c>
      <c r="E76" s="43"/>
      <c r="F76" s="108">
        <f t="shared" si="4"/>
        <v>0</v>
      </c>
      <c r="G76" s="335"/>
      <c r="H76" s="297">
        <f>Table7034[[#This Row],[PRICE]]*0.1</f>
        <v>17.5</v>
      </c>
      <c r="I76" s="296"/>
      <c r="J76" s="296"/>
      <c r="K76" s="296"/>
    </row>
    <row r="77" spans="1:11" s="6" customFormat="1" ht="21">
      <c r="A77" s="58" t="s">
        <v>1284</v>
      </c>
      <c r="B77" s="105" t="s">
        <v>186</v>
      </c>
      <c r="C77" s="268" t="s">
        <v>181</v>
      </c>
      <c r="D77" s="161">
        <v>215</v>
      </c>
      <c r="E77" s="43"/>
      <c r="F77" s="108">
        <f t="shared" si="4"/>
        <v>0</v>
      </c>
      <c r="G77" s="335"/>
      <c r="H77" s="297">
        <f>Table7034[[#This Row],[PRICE]]*0.1</f>
        <v>21.5</v>
      </c>
      <c r="I77" s="296"/>
      <c r="J77" s="296"/>
      <c r="K77" s="296"/>
    </row>
    <row r="78" spans="1:11" s="6" customFormat="1" ht="21">
      <c r="A78" s="58" t="s">
        <v>1283</v>
      </c>
      <c r="B78" s="105" t="s">
        <v>186</v>
      </c>
      <c r="C78" s="268" t="s">
        <v>1281</v>
      </c>
      <c r="D78" s="161">
        <v>295</v>
      </c>
      <c r="E78" s="43"/>
      <c r="F78" s="108">
        <f t="shared" si="4"/>
        <v>0</v>
      </c>
      <c r="G78" s="335"/>
      <c r="H78" s="297">
        <f>Table7034[[#This Row],[PRICE]]*0.1</f>
        <v>29.5</v>
      </c>
      <c r="I78" s="296"/>
      <c r="J78" s="296"/>
      <c r="K78" s="296"/>
    </row>
    <row r="79" spans="1:11" s="6" customFormat="1" ht="21">
      <c r="A79" s="43" t="s">
        <v>236</v>
      </c>
      <c r="B79" s="105" t="s">
        <v>186</v>
      </c>
      <c r="C79" s="105" t="s">
        <v>237</v>
      </c>
      <c r="D79" s="161">
        <v>295</v>
      </c>
      <c r="E79" s="43"/>
      <c r="F79" s="108">
        <f t="shared" si="4"/>
        <v>0</v>
      </c>
      <c r="G79" s="335"/>
      <c r="H79" s="297">
        <f>Table7034[[#This Row],[PRICE]]*0.1</f>
        <v>29.5</v>
      </c>
      <c r="I79" s="296"/>
      <c r="J79" s="296"/>
      <c r="K79" s="296"/>
    </row>
    <row r="80" spans="1:11" s="6" customFormat="1" ht="21">
      <c r="A80" s="58" t="s">
        <v>1282</v>
      </c>
      <c r="B80" s="105" t="s">
        <v>186</v>
      </c>
      <c r="C80" s="268" t="s">
        <v>1281</v>
      </c>
      <c r="D80" s="161">
        <v>240</v>
      </c>
      <c r="E80" s="43"/>
      <c r="F80" s="108">
        <f t="shared" si="4"/>
        <v>0</v>
      </c>
      <c r="G80" s="335"/>
      <c r="H80" s="297">
        <f>Table7034[[#This Row],[PRICE]]*0.1</f>
        <v>24</v>
      </c>
      <c r="I80" s="296"/>
      <c r="J80" s="296"/>
      <c r="K80" s="296"/>
    </row>
    <row r="81" spans="1:11" s="6" customFormat="1" ht="17.399999999999999">
      <c r="A81" s="298" t="s">
        <v>238</v>
      </c>
      <c r="B81" s="299"/>
      <c r="C81" s="300"/>
      <c r="D81" s="301"/>
      <c r="E81" s="302"/>
      <c r="F81" s="309"/>
      <c r="H81" s="297">
        <f>Table7034[[#This Row],[PRICE]]*0.1</f>
        <v>0</v>
      </c>
      <c r="I81" s="296"/>
      <c r="J81" s="296"/>
      <c r="K81" s="296"/>
    </row>
    <row r="82" spans="1:11" s="6" customFormat="1" ht="21">
      <c r="A82" s="50" t="s">
        <v>239</v>
      </c>
      <c r="B82" s="104" t="s">
        <v>186</v>
      </c>
      <c r="C82" s="105" t="s">
        <v>240</v>
      </c>
      <c r="D82" s="106">
        <v>165</v>
      </c>
      <c r="E82" s="107"/>
      <c r="F82" s="108">
        <f>D82*E82</f>
        <v>0</v>
      </c>
      <c r="G82" s="335"/>
      <c r="H82" s="297">
        <f>Table7034[[#This Row],[PRICE]]*0.1</f>
        <v>16.5</v>
      </c>
      <c r="I82" s="296"/>
      <c r="J82" s="296"/>
      <c r="K82" s="296"/>
    </row>
    <row r="83" spans="1:11" s="6" customFormat="1" ht="17.399999999999999">
      <c r="A83" s="298" t="s">
        <v>241</v>
      </c>
      <c r="B83" s="299"/>
      <c r="C83" s="300"/>
      <c r="D83" s="301"/>
      <c r="E83" s="302"/>
      <c r="F83" s="301"/>
      <c r="H83" s="297">
        <f>Table7034[[#This Row],[PRICE]]*0.1</f>
        <v>0</v>
      </c>
      <c r="I83" s="296"/>
      <c r="J83" s="296"/>
      <c r="K83" s="296"/>
    </row>
    <row r="84" spans="1:11" s="6" customFormat="1" ht="21">
      <c r="A84" s="50" t="s">
        <v>242</v>
      </c>
      <c r="B84" s="104" t="s">
        <v>186</v>
      </c>
      <c r="C84" s="105" t="s">
        <v>243</v>
      </c>
      <c r="D84" s="106">
        <v>185</v>
      </c>
      <c r="E84" s="107"/>
      <c r="F84" s="108">
        <f>D84*E84</f>
        <v>0</v>
      </c>
      <c r="G84" s="335"/>
      <c r="H84" s="297">
        <f>Table7034[[#This Row],[PRICE]]*0.1</f>
        <v>18.5</v>
      </c>
      <c r="I84" s="296"/>
      <c r="J84" s="296"/>
      <c r="K84" s="296"/>
    </row>
    <row r="85" spans="1:11" s="6" customFormat="1" ht="17.399999999999999">
      <c r="A85" s="298" t="s">
        <v>244</v>
      </c>
      <c r="B85" s="299"/>
      <c r="C85" s="300"/>
      <c r="D85" s="301"/>
      <c r="E85" s="302"/>
      <c r="F85" s="301"/>
      <c r="H85" s="297">
        <f>Table7034[[#This Row],[PRICE]]*0.1</f>
        <v>0</v>
      </c>
      <c r="I85" s="296"/>
      <c r="J85" s="296"/>
      <c r="K85" s="296"/>
    </row>
    <row r="86" spans="1:11" s="6" customFormat="1" ht="21">
      <c r="A86" s="43" t="s">
        <v>245</v>
      </c>
      <c r="B86" s="105" t="s">
        <v>186</v>
      </c>
      <c r="C86" s="105" t="s">
        <v>246</v>
      </c>
      <c r="D86" s="128">
        <v>450</v>
      </c>
      <c r="E86" s="43"/>
      <c r="F86" s="274">
        <f t="shared" ref="F86:F92" si="5">D86*E86</f>
        <v>0</v>
      </c>
      <c r="G86" s="335"/>
      <c r="H86" s="297">
        <f>Table7034[[#This Row],[PRICE]]*0.1</f>
        <v>45</v>
      </c>
      <c r="I86" s="296"/>
      <c r="J86" s="296"/>
      <c r="K86" s="296"/>
    </row>
    <row r="87" spans="1:11" s="6" customFormat="1" ht="21">
      <c r="A87" s="43" t="s">
        <v>247</v>
      </c>
      <c r="B87" s="105" t="s">
        <v>186</v>
      </c>
      <c r="C87" s="105" t="s">
        <v>246</v>
      </c>
      <c r="D87" s="128">
        <v>589</v>
      </c>
      <c r="E87" s="43"/>
      <c r="F87" s="274">
        <f t="shared" si="5"/>
        <v>0</v>
      </c>
      <c r="G87" s="335"/>
      <c r="H87" s="297"/>
      <c r="I87" s="296"/>
      <c r="J87" s="296"/>
      <c r="K87" s="296"/>
    </row>
    <row r="88" spans="1:11" s="6" customFormat="1" ht="21">
      <c r="A88" s="58" t="s">
        <v>1470</v>
      </c>
      <c r="B88" s="105" t="s">
        <v>186</v>
      </c>
      <c r="C88" s="268" t="s">
        <v>246</v>
      </c>
      <c r="D88" s="128">
        <v>369</v>
      </c>
      <c r="E88" s="43"/>
      <c r="F88" s="274">
        <f t="shared" si="5"/>
        <v>0</v>
      </c>
      <c r="G88" s="335"/>
      <c r="H88" s="297">
        <f>Table7034[[#This Row],[PRICE]]*0.1</f>
        <v>36.9</v>
      </c>
      <c r="I88" s="296"/>
      <c r="J88" s="296"/>
      <c r="K88" s="296"/>
    </row>
    <row r="89" spans="1:11" s="6" customFormat="1" ht="21">
      <c r="A89" s="43" t="s">
        <v>248</v>
      </c>
      <c r="B89" s="105" t="s">
        <v>186</v>
      </c>
      <c r="C89" s="105" t="s">
        <v>246</v>
      </c>
      <c r="D89" s="128">
        <v>249</v>
      </c>
      <c r="E89" s="43"/>
      <c r="F89" s="274">
        <f t="shared" si="5"/>
        <v>0</v>
      </c>
      <c r="G89" s="335"/>
      <c r="H89" s="297">
        <f>Table7034[[#This Row],[PRICE]]*0.1</f>
        <v>24.900000000000002</v>
      </c>
      <c r="I89" s="296"/>
      <c r="J89" s="296"/>
      <c r="K89" s="296"/>
    </row>
    <row r="90" spans="1:11" s="6" customFormat="1" ht="21">
      <c r="A90" s="43" t="s">
        <v>249</v>
      </c>
      <c r="B90" s="105" t="s">
        <v>186</v>
      </c>
      <c r="C90" s="105" t="s">
        <v>246</v>
      </c>
      <c r="D90" s="128">
        <v>349</v>
      </c>
      <c r="E90" s="43"/>
      <c r="F90" s="274">
        <f t="shared" si="5"/>
        <v>0</v>
      </c>
      <c r="G90" s="335"/>
      <c r="H90" s="297"/>
      <c r="I90" s="296"/>
      <c r="J90" s="296"/>
      <c r="K90" s="296"/>
    </row>
    <row r="91" spans="1:11" s="6" customFormat="1" ht="21">
      <c r="A91" s="58" t="s">
        <v>1468</v>
      </c>
      <c r="B91" s="105" t="s">
        <v>186</v>
      </c>
      <c r="C91" s="268" t="s">
        <v>246</v>
      </c>
      <c r="D91" s="128">
        <v>249</v>
      </c>
      <c r="E91" s="43"/>
      <c r="F91" s="274">
        <f t="shared" si="5"/>
        <v>0</v>
      </c>
      <c r="G91" s="335"/>
      <c r="H91" s="297"/>
      <c r="I91" s="296"/>
      <c r="J91" s="296"/>
      <c r="K91" s="296"/>
    </row>
    <row r="92" spans="1:11" s="6" customFormat="1" ht="21">
      <c r="A92" s="58" t="s">
        <v>1469</v>
      </c>
      <c r="B92" s="105" t="s">
        <v>186</v>
      </c>
      <c r="C92" s="268" t="s">
        <v>246</v>
      </c>
      <c r="D92" s="128">
        <v>349</v>
      </c>
      <c r="E92" s="43"/>
      <c r="F92" s="274">
        <f t="shared" si="5"/>
        <v>0</v>
      </c>
      <c r="G92" s="335"/>
      <c r="H92" s="297">
        <f>Table7034[[#This Row],[PRICE]]*0.1</f>
        <v>34.9</v>
      </c>
      <c r="I92" s="296"/>
      <c r="J92" s="296"/>
      <c r="K92" s="296"/>
    </row>
    <row r="93" spans="1:11" s="6" customFormat="1" ht="17.399999999999999">
      <c r="A93" s="47" t="s">
        <v>250</v>
      </c>
      <c r="B93" s="277" t="s">
        <v>186</v>
      </c>
      <c r="C93" s="277" t="s">
        <v>246</v>
      </c>
      <c r="D93" s="283">
        <v>995</v>
      </c>
      <c r="E93" s="50"/>
      <c r="F93" s="108"/>
      <c r="H93" s="297">
        <f>Table7034[[#This Row],[PRICE]]*0.1</f>
        <v>99.5</v>
      </c>
      <c r="I93" s="296"/>
      <c r="J93" s="296"/>
      <c r="K93" s="296"/>
    </row>
    <row r="94" spans="1:11" s="6" customFormat="1" ht="17.399999999999999">
      <c r="A94" s="298" t="s">
        <v>251</v>
      </c>
      <c r="B94" s="299"/>
      <c r="C94" s="300"/>
      <c r="D94" s="301"/>
      <c r="E94" s="302"/>
      <c r="F94" s="309"/>
      <c r="H94" s="297">
        <f>Table7034[[#This Row],[PRICE]]*0.1</f>
        <v>0</v>
      </c>
      <c r="I94" s="296"/>
      <c r="J94" s="296"/>
      <c r="K94" s="296"/>
    </row>
    <row r="95" spans="1:11" s="6" customFormat="1" ht="21">
      <c r="A95" s="43" t="s">
        <v>252</v>
      </c>
      <c r="B95" s="105" t="s">
        <v>186</v>
      </c>
      <c r="C95" s="105" t="s">
        <v>246</v>
      </c>
      <c r="D95" s="161">
        <v>459</v>
      </c>
      <c r="E95" s="43"/>
      <c r="F95" s="108">
        <f>D95*E95</f>
        <v>0</v>
      </c>
      <c r="G95" s="335"/>
      <c r="H95" s="297">
        <f>Table7034[[#This Row],[PRICE]]*0.1</f>
        <v>45.900000000000006</v>
      </c>
      <c r="I95" s="296"/>
      <c r="J95" s="296"/>
      <c r="K95" s="296"/>
    </row>
    <row r="96" spans="1:11" s="6" customFormat="1" ht="21">
      <c r="A96" s="43" t="s">
        <v>253</v>
      </c>
      <c r="B96" s="105" t="s">
        <v>186</v>
      </c>
      <c r="C96" s="105" t="s">
        <v>246</v>
      </c>
      <c r="D96" s="161">
        <v>459</v>
      </c>
      <c r="E96" s="43"/>
      <c r="F96" s="108">
        <f>D96*E96</f>
        <v>0</v>
      </c>
      <c r="G96" s="335"/>
      <c r="H96" s="297">
        <f>Table7034[[#This Row],[PRICE]]*0.1</f>
        <v>45.900000000000006</v>
      </c>
      <c r="I96" s="296"/>
      <c r="J96" s="296"/>
      <c r="K96" s="296"/>
    </row>
    <row r="97" spans="1:11" s="6" customFormat="1" ht="21">
      <c r="A97" s="43" t="s">
        <v>254</v>
      </c>
      <c r="B97" s="105" t="s">
        <v>186</v>
      </c>
      <c r="C97" s="105" t="s">
        <v>246</v>
      </c>
      <c r="D97" s="161">
        <v>219</v>
      </c>
      <c r="E97" s="43"/>
      <c r="F97" s="108">
        <f>D97*E97</f>
        <v>0</v>
      </c>
      <c r="G97" s="335"/>
      <c r="H97" s="297">
        <f>Table7034[[#This Row],[PRICE]]*0.1</f>
        <v>21.900000000000002</v>
      </c>
      <c r="I97" s="296"/>
      <c r="J97" s="296"/>
      <c r="K97" s="296"/>
    </row>
    <row r="98" spans="1:11" s="6" customFormat="1" ht="17.399999999999999">
      <c r="A98" s="298" t="s">
        <v>255</v>
      </c>
      <c r="B98" s="299"/>
      <c r="C98" s="300"/>
      <c r="D98" s="301"/>
      <c r="E98" s="302"/>
      <c r="F98" s="309"/>
      <c r="H98" s="297">
        <f>Table7034[[#This Row],[PRICE]]*0.1</f>
        <v>0</v>
      </c>
      <c r="I98" s="296"/>
      <c r="J98" s="296"/>
      <c r="K98" s="296"/>
    </row>
    <row r="99" spans="1:11" s="6" customFormat="1" ht="21">
      <c r="A99" s="103" t="s">
        <v>257</v>
      </c>
      <c r="B99" s="104" t="s">
        <v>180</v>
      </c>
      <c r="C99" s="105" t="s">
        <v>256</v>
      </c>
      <c r="D99" s="106">
        <v>109</v>
      </c>
      <c r="E99" s="107"/>
      <c r="F99" s="108">
        <f>Table7034[[#This Row],[PRICE]]*Table7034[[#This Row],[ORDER QUANTITY]]</f>
        <v>0</v>
      </c>
      <c r="G99" s="335"/>
      <c r="H99" s="297">
        <f>Table7034[[#This Row],[PRICE]]*0.1</f>
        <v>10.9</v>
      </c>
      <c r="I99" s="296"/>
      <c r="J99" s="296"/>
      <c r="K99" s="296"/>
    </row>
    <row r="100" spans="1:11" s="6" customFormat="1" ht="21">
      <c r="A100" s="103" t="s">
        <v>258</v>
      </c>
      <c r="B100" s="104" t="s">
        <v>180</v>
      </c>
      <c r="C100" s="105" t="s">
        <v>256</v>
      </c>
      <c r="D100" s="273">
        <v>275</v>
      </c>
      <c r="E100" s="107"/>
      <c r="F100" s="274">
        <f>D100*E100</f>
        <v>0</v>
      </c>
      <c r="G100" s="335"/>
      <c r="H100" s="297">
        <f>Table7034[[#This Row],[PRICE]]*0.1</f>
        <v>27.5</v>
      </c>
      <c r="I100" s="296"/>
      <c r="J100" s="296"/>
      <c r="K100" s="296"/>
    </row>
    <row r="101" spans="1:11" s="6" customFormat="1" ht="21">
      <c r="A101" s="103" t="s">
        <v>259</v>
      </c>
      <c r="B101" s="104" t="s">
        <v>180</v>
      </c>
      <c r="C101" s="105" t="s">
        <v>256</v>
      </c>
      <c r="D101" s="273">
        <v>225</v>
      </c>
      <c r="E101" s="107"/>
      <c r="F101" s="274">
        <f>D101*E101</f>
        <v>0</v>
      </c>
      <c r="G101" s="335"/>
      <c r="H101" s="297">
        <f>Table7034[[#This Row],[PRICE]]*0.1</f>
        <v>22.5</v>
      </c>
      <c r="I101" s="296"/>
      <c r="J101" s="296"/>
      <c r="K101" s="296"/>
    </row>
    <row r="102" spans="1:11" s="6" customFormat="1" ht="21">
      <c r="A102" s="103" t="s">
        <v>260</v>
      </c>
      <c r="B102" s="104" t="s">
        <v>180</v>
      </c>
      <c r="C102" s="105" t="s">
        <v>256</v>
      </c>
      <c r="D102" s="273">
        <v>240</v>
      </c>
      <c r="E102" s="107"/>
      <c r="F102" s="274">
        <f>D102*E102</f>
        <v>0</v>
      </c>
      <c r="G102" s="335"/>
      <c r="H102" s="297">
        <f>Table7034[[#This Row],[PRICE]]*0.1</f>
        <v>24</v>
      </c>
      <c r="I102" s="296"/>
      <c r="J102" s="296"/>
      <c r="K102" s="296"/>
    </row>
    <row r="103" spans="1:11" s="6" customFormat="1" ht="21">
      <c r="A103" s="103" t="s">
        <v>261</v>
      </c>
      <c r="B103" s="104" t="s">
        <v>180</v>
      </c>
      <c r="C103" s="105" t="s">
        <v>256</v>
      </c>
      <c r="D103" s="273">
        <v>135</v>
      </c>
      <c r="E103" s="107"/>
      <c r="F103" s="274">
        <f>D103*E103</f>
        <v>0</v>
      </c>
      <c r="G103" s="335"/>
      <c r="H103" s="297">
        <f>Table7034[[#This Row],[PRICE]]*0.1</f>
        <v>13.5</v>
      </c>
      <c r="I103" s="296"/>
      <c r="J103" s="296"/>
      <c r="K103" s="296"/>
    </row>
    <row r="104" spans="1:11" s="6" customFormat="1" ht="17.399999999999999">
      <c r="A104" s="298" t="s">
        <v>1323</v>
      </c>
      <c r="B104" s="299"/>
      <c r="C104" s="300"/>
      <c r="D104" s="301"/>
      <c r="E104" s="302"/>
      <c r="F104" s="309"/>
      <c r="H104" s="297">
        <f>Table7034[[#This Row],[PRICE]]*0.1</f>
        <v>0</v>
      </c>
      <c r="I104" s="296"/>
      <c r="J104" s="296"/>
      <c r="K104" s="296"/>
    </row>
    <row r="105" spans="1:11" s="6" customFormat="1" ht="21">
      <c r="A105" s="103" t="s">
        <v>262</v>
      </c>
      <c r="B105" s="104" t="s">
        <v>186</v>
      </c>
      <c r="C105" s="105" t="s">
        <v>181</v>
      </c>
      <c r="D105" s="273">
        <v>195</v>
      </c>
      <c r="E105" s="107"/>
      <c r="F105" s="274">
        <f t="shared" ref="F105:F125" si="6">D105*E105</f>
        <v>0</v>
      </c>
      <c r="G105" s="335"/>
      <c r="H105" s="297">
        <f>Table7034[[#This Row],[PRICE]]*0.1</f>
        <v>19.5</v>
      </c>
      <c r="I105" s="296"/>
      <c r="J105" s="296"/>
      <c r="K105" s="296"/>
    </row>
    <row r="106" spans="1:11" s="6" customFormat="1" ht="21">
      <c r="A106" s="103" t="s">
        <v>263</v>
      </c>
      <c r="B106" s="104" t="s">
        <v>186</v>
      </c>
      <c r="C106" s="105" t="s">
        <v>181</v>
      </c>
      <c r="D106" s="273">
        <v>215</v>
      </c>
      <c r="E106" s="107"/>
      <c r="F106" s="274">
        <f t="shared" si="6"/>
        <v>0</v>
      </c>
      <c r="G106" s="335"/>
      <c r="H106" s="297">
        <f>Table7034[[#This Row],[PRICE]]*0.1</f>
        <v>21.5</v>
      </c>
      <c r="I106" s="296"/>
      <c r="J106" s="296"/>
      <c r="K106" s="296"/>
    </row>
    <row r="107" spans="1:11" s="6" customFormat="1" ht="21">
      <c r="A107" s="103" t="s">
        <v>264</v>
      </c>
      <c r="B107" s="104" t="s">
        <v>186</v>
      </c>
      <c r="C107" s="105" t="s">
        <v>181</v>
      </c>
      <c r="D107" s="273">
        <v>265</v>
      </c>
      <c r="E107" s="107"/>
      <c r="F107" s="274">
        <f t="shared" si="6"/>
        <v>0</v>
      </c>
      <c r="G107" s="335"/>
      <c r="H107" s="297">
        <f>Table7034[[#This Row],[PRICE]]*0.1</f>
        <v>26.5</v>
      </c>
      <c r="I107" s="296"/>
      <c r="J107" s="296"/>
      <c r="K107" s="296"/>
    </row>
    <row r="108" spans="1:11" s="6" customFormat="1" ht="21">
      <c r="A108" s="103" t="s">
        <v>265</v>
      </c>
      <c r="B108" s="104" t="s">
        <v>186</v>
      </c>
      <c r="C108" s="105" t="s">
        <v>181</v>
      </c>
      <c r="D108" s="273">
        <v>315</v>
      </c>
      <c r="E108" s="107"/>
      <c r="F108" s="274">
        <f t="shared" si="6"/>
        <v>0</v>
      </c>
      <c r="G108" s="335"/>
      <c r="H108" s="297">
        <f>Table7034[[#This Row],[PRICE]]*0.1</f>
        <v>31.5</v>
      </c>
      <c r="I108" s="296"/>
      <c r="J108" s="296"/>
      <c r="K108" s="296"/>
    </row>
    <row r="109" spans="1:11" s="6" customFormat="1" ht="21">
      <c r="A109" s="103" t="s">
        <v>266</v>
      </c>
      <c r="B109" s="104" t="s">
        <v>186</v>
      </c>
      <c r="C109" s="105" t="s">
        <v>181</v>
      </c>
      <c r="D109" s="273">
        <v>455</v>
      </c>
      <c r="E109" s="107"/>
      <c r="F109" s="274">
        <f t="shared" si="6"/>
        <v>0</v>
      </c>
      <c r="G109" s="335"/>
      <c r="H109" s="297">
        <f>Table7034[[#This Row],[PRICE]]*0.1</f>
        <v>45.5</v>
      </c>
      <c r="I109" s="296"/>
      <c r="J109" s="296"/>
      <c r="K109" s="296"/>
    </row>
    <row r="110" spans="1:11" s="6" customFormat="1" ht="21">
      <c r="A110" s="103" t="s">
        <v>268</v>
      </c>
      <c r="B110" s="104" t="s">
        <v>186</v>
      </c>
      <c r="C110" s="105" t="s">
        <v>181</v>
      </c>
      <c r="D110" s="273">
        <v>885</v>
      </c>
      <c r="E110" s="107"/>
      <c r="F110" s="274">
        <f>D110*E110</f>
        <v>0</v>
      </c>
      <c r="G110" s="335"/>
      <c r="H110" s="297">
        <f>Table7034[[#This Row],[PRICE]]*0.1</f>
        <v>88.5</v>
      </c>
      <c r="I110" s="296"/>
      <c r="J110" s="296"/>
      <c r="K110" s="296"/>
    </row>
    <row r="111" spans="1:11" s="6" customFormat="1" ht="21">
      <c r="A111" s="103" t="s">
        <v>267</v>
      </c>
      <c r="B111" s="104" t="s">
        <v>186</v>
      </c>
      <c r="C111" s="105" t="s">
        <v>181</v>
      </c>
      <c r="D111" s="273">
        <v>650</v>
      </c>
      <c r="E111" s="107"/>
      <c r="F111" s="274">
        <f>D111*E111</f>
        <v>0</v>
      </c>
      <c r="G111" s="335"/>
      <c r="H111" s="297">
        <f>Table7034[[#This Row],[PRICE]]*0.1</f>
        <v>65</v>
      </c>
      <c r="I111" s="296"/>
      <c r="J111" s="296"/>
      <c r="K111" s="296"/>
    </row>
    <row r="112" spans="1:11" s="6" customFormat="1" ht="21">
      <c r="A112" s="284" t="s">
        <v>1325</v>
      </c>
      <c r="B112" s="105" t="s">
        <v>1326</v>
      </c>
      <c r="C112" s="268" t="s">
        <v>1294</v>
      </c>
      <c r="D112" s="217">
        <v>255</v>
      </c>
      <c r="E112" s="206"/>
      <c r="F112" s="274">
        <f t="shared" si="6"/>
        <v>0</v>
      </c>
      <c r="G112" s="335"/>
      <c r="H112" s="297">
        <f>Table7034[[#This Row],[PRICE]]*0.1</f>
        <v>25.5</v>
      </c>
      <c r="I112" s="296"/>
      <c r="J112" s="296"/>
      <c r="K112" s="296"/>
    </row>
    <row r="113" spans="1:11" s="6" customFormat="1" ht="21">
      <c r="A113" s="284" t="s">
        <v>1324</v>
      </c>
      <c r="B113" s="105" t="s">
        <v>186</v>
      </c>
      <c r="C113" s="268" t="s">
        <v>1294</v>
      </c>
      <c r="D113" s="217">
        <v>1255</v>
      </c>
      <c r="E113" s="206"/>
      <c r="F113" s="274">
        <f t="shared" si="6"/>
        <v>0</v>
      </c>
      <c r="G113" s="335"/>
      <c r="H113" s="297">
        <f>Table7034[[#This Row],[PRICE]]*0.1</f>
        <v>125.5</v>
      </c>
      <c r="I113" s="296"/>
      <c r="J113" s="296"/>
      <c r="K113" s="296"/>
    </row>
    <row r="114" spans="1:11" s="6" customFormat="1" ht="21">
      <c r="A114" s="284" t="s">
        <v>1330</v>
      </c>
      <c r="B114" s="105" t="s">
        <v>1326</v>
      </c>
      <c r="C114" s="268" t="s">
        <v>1294</v>
      </c>
      <c r="D114" s="217">
        <v>315</v>
      </c>
      <c r="E114" s="206"/>
      <c r="F114" s="274">
        <f t="shared" si="6"/>
        <v>0</v>
      </c>
      <c r="G114" s="335"/>
      <c r="H114" s="297">
        <f>Table7034[[#This Row],[PRICE]]*0.1</f>
        <v>31.5</v>
      </c>
      <c r="I114" s="296"/>
      <c r="J114" s="296"/>
      <c r="K114" s="296"/>
    </row>
    <row r="115" spans="1:11" s="6" customFormat="1" ht="21">
      <c r="A115" s="284" t="s">
        <v>1334</v>
      </c>
      <c r="B115" s="105" t="s">
        <v>186</v>
      </c>
      <c r="C115" s="268" t="s">
        <v>592</v>
      </c>
      <c r="D115" s="217">
        <v>420</v>
      </c>
      <c r="E115" s="206"/>
      <c r="F115" s="274">
        <f t="shared" si="6"/>
        <v>0</v>
      </c>
      <c r="G115" s="335"/>
      <c r="H115" s="297">
        <f>Table7034[[#This Row],[PRICE]]*0.1</f>
        <v>42</v>
      </c>
      <c r="I115" s="296"/>
      <c r="J115" s="296"/>
      <c r="K115" s="296"/>
    </row>
    <row r="116" spans="1:11" s="6" customFormat="1" ht="21">
      <c r="A116" s="284" t="s">
        <v>1333</v>
      </c>
      <c r="B116" s="105" t="s">
        <v>186</v>
      </c>
      <c r="C116" s="268" t="s">
        <v>592</v>
      </c>
      <c r="D116" s="217">
        <v>620</v>
      </c>
      <c r="E116" s="206"/>
      <c r="F116" s="274">
        <f>D116*E116</f>
        <v>0</v>
      </c>
      <c r="G116" s="335"/>
      <c r="H116" s="297">
        <f>Table7034[[#This Row],[PRICE]]*0.1</f>
        <v>62</v>
      </c>
      <c r="I116" s="296"/>
      <c r="J116" s="296"/>
      <c r="K116" s="296"/>
    </row>
    <row r="117" spans="1:11" s="6" customFormat="1" ht="21">
      <c r="A117" s="284" t="s">
        <v>1331</v>
      </c>
      <c r="B117" s="105" t="s">
        <v>186</v>
      </c>
      <c r="C117" s="268" t="s">
        <v>176</v>
      </c>
      <c r="D117" s="217">
        <v>665</v>
      </c>
      <c r="E117" s="206"/>
      <c r="F117" s="274">
        <f>D117*E117</f>
        <v>0</v>
      </c>
      <c r="G117" s="335"/>
      <c r="H117" s="297">
        <f>Table7034[[#This Row],[PRICE]]*0.1</f>
        <v>66.5</v>
      </c>
      <c r="I117" s="296"/>
      <c r="J117" s="296"/>
      <c r="K117" s="296"/>
    </row>
    <row r="118" spans="1:11" s="6" customFormat="1" ht="21">
      <c r="A118" s="284" t="s">
        <v>1332</v>
      </c>
      <c r="B118" s="105" t="s">
        <v>186</v>
      </c>
      <c r="C118" s="268" t="s">
        <v>592</v>
      </c>
      <c r="D118" s="217">
        <v>890</v>
      </c>
      <c r="E118" s="206"/>
      <c r="F118" s="274">
        <f>D118*E118</f>
        <v>0</v>
      </c>
      <c r="G118" s="335"/>
      <c r="H118" s="297">
        <f>Table7034[[#This Row],[PRICE]]*0.1</f>
        <v>89</v>
      </c>
      <c r="I118" s="296"/>
      <c r="J118" s="296"/>
      <c r="K118" s="296"/>
    </row>
    <row r="119" spans="1:11" s="6" customFormat="1" ht="21">
      <c r="A119" s="284" t="s">
        <v>1327</v>
      </c>
      <c r="B119" s="105" t="s">
        <v>1326</v>
      </c>
      <c r="C119" s="268" t="s">
        <v>1294</v>
      </c>
      <c r="D119" s="217">
        <v>620</v>
      </c>
      <c r="E119" s="206"/>
      <c r="F119" s="274">
        <f>D119*E119</f>
        <v>0</v>
      </c>
      <c r="G119" s="335"/>
      <c r="H119" s="297">
        <f>Table7034[[#This Row],[PRICE]]*0.1</f>
        <v>62</v>
      </c>
      <c r="I119" s="296"/>
      <c r="J119" s="296"/>
      <c r="K119" s="296"/>
    </row>
    <row r="120" spans="1:11" s="6" customFormat="1" ht="21">
      <c r="A120" s="284" t="s">
        <v>1328</v>
      </c>
      <c r="B120" s="105" t="s">
        <v>1326</v>
      </c>
      <c r="C120" s="268" t="s">
        <v>1294</v>
      </c>
      <c r="D120" s="217">
        <v>935</v>
      </c>
      <c r="E120" s="206"/>
      <c r="F120" s="274">
        <f t="shared" si="6"/>
        <v>0</v>
      </c>
      <c r="G120" s="335"/>
      <c r="H120" s="297">
        <f>Table7034[[#This Row],[PRICE]]*0.1</f>
        <v>93.5</v>
      </c>
      <c r="I120" s="296"/>
      <c r="J120" s="296"/>
      <c r="K120" s="296"/>
    </row>
    <row r="121" spans="1:11" s="6" customFormat="1" ht="21">
      <c r="A121" s="284" t="s">
        <v>1329</v>
      </c>
      <c r="B121" s="105" t="s">
        <v>1326</v>
      </c>
      <c r="C121" s="268" t="s">
        <v>1294</v>
      </c>
      <c r="D121" s="217">
        <v>2254</v>
      </c>
      <c r="E121" s="206"/>
      <c r="F121" s="274">
        <f>D121*E121</f>
        <v>0</v>
      </c>
      <c r="G121" s="335"/>
      <c r="H121" s="297">
        <f>Table7034[[#This Row],[PRICE]]*0.1</f>
        <v>225.4</v>
      </c>
      <c r="I121" s="296"/>
      <c r="J121" s="296"/>
      <c r="K121" s="296"/>
    </row>
    <row r="122" spans="1:11" s="6" customFormat="1" ht="21">
      <c r="A122" s="284" t="s">
        <v>1335</v>
      </c>
      <c r="B122" s="105" t="s">
        <v>208</v>
      </c>
      <c r="C122" s="268" t="s">
        <v>592</v>
      </c>
      <c r="D122" s="217">
        <v>225</v>
      </c>
      <c r="E122" s="206"/>
      <c r="F122" s="274">
        <f t="shared" si="6"/>
        <v>0</v>
      </c>
      <c r="G122" s="335"/>
      <c r="H122" s="297">
        <f>Table7034[[#This Row],[PRICE]]*0.1</f>
        <v>22.5</v>
      </c>
      <c r="I122" s="296"/>
      <c r="J122" s="296"/>
      <c r="K122" s="296"/>
    </row>
    <row r="123" spans="1:11" s="6" customFormat="1" ht="21">
      <c r="A123" s="284" t="s">
        <v>1336</v>
      </c>
      <c r="B123" s="105" t="s">
        <v>186</v>
      </c>
      <c r="C123" s="268" t="s">
        <v>592</v>
      </c>
      <c r="D123" s="217">
        <v>545</v>
      </c>
      <c r="E123" s="206"/>
      <c r="F123" s="274">
        <f t="shared" si="6"/>
        <v>0</v>
      </c>
      <c r="G123" s="335"/>
      <c r="H123" s="297">
        <f>Table7034[[#This Row],[PRICE]]*0.1</f>
        <v>54.5</v>
      </c>
      <c r="I123" s="296"/>
      <c r="J123" s="296"/>
      <c r="K123" s="296"/>
    </row>
    <row r="124" spans="1:11" s="6" customFormat="1" ht="21">
      <c r="A124" s="284" t="s">
        <v>1337</v>
      </c>
      <c r="B124" s="105" t="s">
        <v>186</v>
      </c>
      <c r="C124" s="268" t="s">
        <v>1279</v>
      </c>
      <c r="D124" s="217">
        <v>255</v>
      </c>
      <c r="E124" s="206"/>
      <c r="F124" s="274">
        <f t="shared" si="6"/>
        <v>0</v>
      </c>
      <c r="G124" s="335"/>
      <c r="H124" s="297">
        <f>Table7034[[#This Row],[PRICE]]*0.1</f>
        <v>25.5</v>
      </c>
      <c r="I124" s="296"/>
      <c r="J124" s="296"/>
      <c r="K124" s="296"/>
    </row>
    <row r="125" spans="1:11" s="6" customFormat="1" ht="21">
      <c r="A125" s="284" t="s">
        <v>1338</v>
      </c>
      <c r="B125" s="105" t="s">
        <v>186</v>
      </c>
      <c r="C125" s="268" t="s">
        <v>1279</v>
      </c>
      <c r="D125" s="217">
        <v>273</v>
      </c>
      <c r="E125" s="268"/>
      <c r="F125" s="274">
        <f t="shared" si="6"/>
        <v>0</v>
      </c>
      <c r="G125" s="335"/>
      <c r="H125" s="297">
        <f>Table7034[[#This Row],[PRICE]]*0.1</f>
        <v>27.3</v>
      </c>
      <c r="I125" s="296"/>
      <c r="J125" s="296"/>
      <c r="K125" s="296"/>
    </row>
    <row r="126" spans="1:11" s="6" customFormat="1" ht="17.399999999999999">
      <c r="A126" s="298" t="s">
        <v>1299</v>
      </c>
      <c r="B126" s="300"/>
      <c r="C126" s="306"/>
      <c r="D126" s="307"/>
      <c r="E126" s="308"/>
      <c r="F126" s="309"/>
      <c r="H126" s="297">
        <f>Table7034[[#This Row],[PRICE]]*0.1</f>
        <v>0</v>
      </c>
      <c r="I126" s="296"/>
      <c r="J126" s="296"/>
      <c r="K126" s="296"/>
    </row>
    <row r="127" spans="1:11" s="6" customFormat="1" ht="21">
      <c r="A127" s="284" t="s">
        <v>1300</v>
      </c>
      <c r="B127" s="105" t="s">
        <v>186</v>
      </c>
      <c r="C127" s="268" t="s">
        <v>1301</v>
      </c>
      <c r="D127" s="217">
        <v>175</v>
      </c>
      <c r="E127" s="206"/>
      <c r="F127" s="274">
        <f>D127*E127</f>
        <v>0</v>
      </c>
      <c r="G127" s="335"/>
      <c r="H127" s="297">
        <f>Table7034[[#This Row],[PRICE]]*0.1</f>
        <v>17.5</v>
      </c>
      <c r="I127" s="296"/>
      <c r="J127" s="296"/>
      <c r="K127" s="296"/>
    </row>
    <row r="128" spans="1:11" s="6" customFormat="1" ht="21">
      <c r="A128" s="284" t="s">
        <v>1302</v>
      </c>
      <c r="B128" s="105" t="s">
        <v>186</v>
      </c>
      <c r="C128" s="268" t="s">
        <v>1301</v>
      </c>
      <c r="D128" s="217">
        <v>175</v>
      </c>
      <c r="E128" s="206"/>
      <c r="F128" s="274">
        <f>D128*E128</f>
        <v>0</v>
      </c>
      <c r="G128" s="335"/>
      <c r="H128" s="297">
        <f>Table7034[[#This Row],[PRICE]]*0.1</f>
        <v>17.5</v>
      </c>
      <c r="I128" s="296"/>
      <c r="J128" s="296"/>
      <c r="K128" s="296"/>
    </row>
    <row r="129" spans="1:11" s="6" customFormat="1" ht="21">
      <c r="A129" s="284" t="s">
        <v>1303</v>
      </c>
      <c r="B129" s="105" t="s">
        <v>186</v>
      </c>
      <c r="C129" s="268" t="s">
        <v>1301</v>
      </c>
      <c r="D129" s="217">
        <v>175</v>
      </c>
      <c r="E129" s="206"/>
      <c r="F129" s="274">
        <f>D129*E129</f>
        <v>0</v>
      </c>
      <c r="G129" s="335"/>
      <c r="H129" s="297">
        <f>Table7034[[#This Row],[PRICE]]*0.1</f>
        <v>17.5</v>
      </c>
      <c r="I129" s="296"/>
      <c r="J129" s="296"/>
      <c r="K129" s="296"/>
    </row>
    <row r="130" spans="1:11" s="6" customFormat="1" ht="17.399999999999999">
      <c r="A130" s="298" t="s">
        <v>1298</v>
      </c>
      <c r="B130" s="299"/>
      <c r="C130" s="300"/>
      <c r="D130" s="307"/>
      <c r="E130" s="302"/>
      <c r="F130" s="301"/>
      <c r="H130" s="297">
        <f>Table7034[[#This Row],[PRICE]]*0.1</f>
        <v>0</v>
      </c>
      <c r="I130" s="296"/>
      <c r="J130" s="296"/>
      <c r="K130" s="296"/>
    </row>
    <row r="131" spans="1:11" s="6" customFormat="1" ht="17.399999999999999">
      <c r="A131" s="286" t="s">
        <v>269</v>
      </c>
      <c r="B131" s="277" t="s">
        <v>186</v>
      </c>
      <c r="C131" s="277" t="s">
        <v>270</v>
      </c>
      <c r="D131" s="283">
        <v>90</v>
      </c>
      <c r="E131" s="43"/>
      <c r="F131" s="274"/>
      <c r="H131" s="297">
        <f>Table7034[[#This Row],[PRICE]]*0.1</f>
        <v>9</v>
      </c>
      <c r="I131" s="296"/>
      <c r="J131" s="296"/>
      <c r="K131" s="296"/>
    </row>
    <row r="132" spans="1:11" s="6" customFormat="1" ht="21">
      <c r="A132" s="103" t="s">
        <v>271</v>
      </c>
      <c r="B132" s="105" t="s">
        <v>186</v>
      </c>
      <c r="C132" s="105" t="s">
        <v>270</v>
      </c>
      <c r="D132" s="128">
        <v>95</v>
      </c>
      <c r="E132" s="43"/>
      <c r="F132" s="274">
        <f>D132*E132</f>
        <v>0</v>
      </c>
      <c r="G132" s="335"/>
      <c r="H132" s="297">
        <f>Table7034[[#This Row],[PRICE]]*0.1</f>
        <v>9.5</v>
      </c>
      <c r="I132" s="296"/>
      <c r="J132" s="296"/>
      <c r="K132" s="296"/>
    </row>
    <row r="133" spans="1:11" s="6" customFormat="1" ht="21">
      <c r="A133" s="103" t="s">
        <v>272</v>
      </c>
      <c r="B133" s="104" t="s">
        <v>186</v>
      </c>
      <c r="C133" s="104" t="s">
        <v>270</v>
      </c>
      <c r="D133" s="274">
        <v>155</v>
      </c>
      <c r="E133" s="50"/>
      <c r="F133" s="274">
        <f>D133*E133</f>
        <v>0</v>
      </c>
      <c r="G133" s="335"/>
      <c r="H133" s="297">
        <f>Table7034[[#This Row],[PRICE]]*0.1</f>
        <v>15.5</v>
      </c>
      <c r="I133" s="296"/>
      <c r="J133" s="296"/>
      <c r="K133" s="296"/>
    </row>
    <row r="134" spans="1:11" s="6" customFormat="1" ht="21">
      <c r="A134" s="284" t="s">
        <v>1312</v>
      </c>
      <c r="B134" s="105" t="s">
        <v>186</v>
      </c>
      <c r="C134" s="268" t="s">
        <v>270</v>
      </c>
      <c r="D134" s="128">
        <v>175</v>
      </c>
      <c r="E134" s="43"/>
      <c r="F134" s="274">
        <f>D134*E134</f>
        <v>0</v>
      </c>
      <c r="G134" s="335"/>
      <c r="H134" s="297">
        <f>Table7034[[#This Row],[PRICE]]*0.1</f>
        <v>17.5</v>
      </c>
      <c r="I134" s="296"/>
      <c r="J134" s="296"/>
      <c r="K134" s="296"/>
    </row>
    <row r="135" spans="1:11" s="6" customFormat="1" ht="21">
      <c r="A135" s="284" t="s">
        <v>1313</v>
      </c>
      <c r="B135" s="105" t="s">
        <v>186</v>
      </c>
      <c r="C135" s="268" t="s">
        <v>270</v>
      </c>
      <c r="D135" s="128">
        <v>485</v>
      </c>
      <c r="E135" s="43"/>
      <c r="F135" s="274">
        <f>D135*E135</f>
        <v>0</v>
      </c>
      <c r="G135" s="335"/>
      <c r="H135" s="297">
        <f>Table7034[[#This Row],[PRICE]]*0.1</f>
        <v>48.5</v>
      </c>
      <c r="I135" s="296"/>
      <c r="J135" s="296"/>
      <c r="K135" s="296"/>
    </row>
    <row r="136" spans="1:11" s="6" customFormat="1" ht="17.399999999999999">
      <c r="A136" s="310" t="s">
        <v>1304</v>
      </c>
      <c r="B136" s="300"/>
      <c r="C136" s="306"/>
      <c r="D136" s="311"/>
      <c r="E136" s="312"/>
      <c r="F136" s="309"/>
      <c r="H136" s="297">
        <f>Table7034[[#This Row],[PRICE]]*0.1</f>
        <v>0</v>
      </c>
      <c r="I136" s="296"/>
      <c r="J136" s="296"/>
      <c r="K136" s="296"/>
    </row>
    <row r="137" spans="1:11" s="6" customFormat="1" ht="21">
      <c r="A137" s="284" t="s">
        <v>1305</v>
      </c>
      <c r="B137" s="105" t="s">
        <v>186</v>
      </c>
      <c r="C137" s="268" t="s">
        <v>1306</v>
      </c>
      <c r="D137" s="128">
        <v>349</v>
      </c>
      <c r="E137" s="43"/>
      <c r="F137" s="274">
        <f>D137*E137</f>
        <v>0</v>
      </c>
      <c r="G137" s="335"/>
      <c r="H137" s="297">
        <f>Table7034[[#This Row],[PRICE]]*0.1</f>
        <v>34.9</v>
      </c>
      <c r="I137" s="296"/>
      <c r="J137" s="296"/>
      <c r="K137" s="296"/>
    </row>
    <row r="138" spans="1:11" s="6" customFormat="1" ht="17.399999999999999">
      <c r="A138" s="310" t="s">
        <v>1307</v>
      </c>
      <c r="B138" s="300"/>
      <c r="C138" s="306"/>
      <c r="D138" s="311"/>
      <c r="E138" s="312"/>
      <c r="F138" s="309"/>
      <c r="H138" s="297">
        <f>Table7034[[#This Row],[PRICE]]*0.1</f>
        <v>0</v>
      </c>
      <c r="I138" s="296"/>
      <c r="J138" s="296"/>
      <c r="K138" s="296"/>
    </row>
    <row r="139" spans="1:11" s="6" customFormat="1" ht="21">
      <c r="A139" s="284" t="s">
        <v>1316</v>
      </c>
      <c r="B139" s="105" t="s">
        <v>186</v>
      </c>
      <c r="C139" s="268" t="s">
        <v>1308</v>
      </c>
      <c r="D139" s="128">
        <v>285</v>
      </c>
      <c r="E139" s="43"/>
      <c r="F139" s="274">
        <f>D139*E139</f>
        <v>0</v>
      </c>
      <c r="G139" s="335"/>
      <c r="H139" s="297">
        <f>Table7034[[#This Row],[PRICE]]*0.1</f>
        <v>28.5</v>
      </c>
      <c r="I139" s="296"/>
      <c r="J139" s="296"/>
      <c r="K139" s="296"/>
    </row>
    <row r="140" spans="1:11" s="6" customFormat="1" ht="17.399999999999999">
      <c r="A140" s="310" t="s">
        <v>1309</v>
      </c>
      <c r="B140" s="300"/>
      <c r="C140" s="306"/>
      <c r="D140" s="311"/>
      <c r="E140" s="312"/>
      <c r="F140" s="309"/>
      <c r="H140" s="297">
        <f>Table7034[[#This Row],[PRICE]]*0.1</f>
        <v>0</v>
      </c>
      <c r="I140" s="296"/>
      <c r="J140" s="296"/>
      <c r="K140" s="296"/>
    </row>
    <row r="141" spans="1:11" s="6" customFormat="1" ht="21">
      <c r="A141" s="284" t="s">
        <v>1310</v>
      </c>
      <c r="B141" s="105" t="s">
        <v>186</v>
      </c>
      <c r="C141" s="268" t="s">
        <v>1311</v>
      </c>
      <c r="D141" s="128">
        <v>375</v>
      </c>
      <c r="E141" s="43"/>
      <c r="F141" s="274">
        <f>D141*E141</f>
        <v>0</v>
      </c>
      <c r="G141" s="335"/>
      <c r="H141" s="297">
        <f>Table7034[[#This Row],[PRICE]]*0.1</f>
        <v>37.5</v>
      </c>
      <c r="I141" s="296"/>
      <c r="J141" s="296"/>
      <c r="K141" s="296"/>
    </row>
    <row r="142" spans="1:11" s="6" customFormat="1" ht="17.399999999999999">
      <c r="A142" s="310" t="s">
        <v>1314</v>
      </c>
      <c r="B142" s="300"/>
      <c r="C142" s="306"/>
      <c r="D142" s="311"/>
      <c r="E142" s="312"/>
      <c r="F142" s="309"/>
      <c r="H142" s="297">
        <f>Table7034[[#This Row],[PRICE]]*0.1</f>
        <v>0</v>
      </c>
      <c r="I142" s="296"/>
      <c r="J142" s="296"/>
      <c r="K142" s="296"/>
    </row>
    <row r="143" spans="1:11" s="6" customFormat="1" ht="21">
      <c r="A143" s="284" t="s">
        <v>1315</v>
      </c>
      <c r="B143" s="105" t="s">
        <v>186</v>
      </c>
      <c r="C143" s="268" t="s">
        <v>1319</v>
      </c>
      <c r="D143" s="128">
        <v>295</v>
      </c>
      <c r="E143" s="43"/>
      <c r="F143" s="274">
        <f>D143*E143</f>
        <v>0</v>
      </c>
      <c r="G143" s="335"/>
      <c r="H143" s="297">
        <f>Table7034[[#This Row],[PRICE]]*0.1</f>
        <v>29.5</v>
      </c>
      <c r="I143" s="296"/>
      <c r="J143" s="296"/>
      <c r="K143" s="296"/>
    </row>
    <row r="144" spans="1:11" s="6" customFormat="1" ht="21">
      <c r="A144" s="284" t="s">
        <v>1317</v>
      </c>
      <c r="B144" s="105" t="s">
        <v>1318</v>
      </c>
      <c r="C144" s="268" t="s">
        <v>1319</v>
      </c>
      <c r="D144" s="128">
        <v>1560</v>
      </c>
      <c r="E144" s="43"/>
      <c r="F144" s="274">
        <f>D144*E144</f>
        <v>0</v>
      </c>
      <c r="G144" s="335"/>
      <c r="H144" s="297">
        <f>Table7034[[#This Row],[PRICE]]*0.1</f>
        <v>156</v>
      </c>
      <c r="I144" s="296"/>
      <c r="J144" s="296"/>
      <c r="K144" s="296"/>
    </row>
    <row r="145" spans="1:11" s="6" customFormat="1" ht="17.399999999999999">
      <c r="A145" s="310" t="s">
        <v>1320</v>
      </c>
      <c r="B145" s="300"/>
      <c r="C145" s="306"/>
      <c r="D145" s="311"/>
      <c r="E145" s="312"/>
      <c r="F145" s="309"/>
      <c r="H145" s="297">
        <f>Table7034[[#This Row],[PRICE]]*0.1</f>
        <v>0</v>
      </c>
      <c r="I145" s="296"/>
      <c r="J145" s="296"/>
      <c r="K145" s="296"/>
    </row>
    <row r="146" spans="1:11" s="6" customFormat="1" ht="21">
      <c r="A146" s="346" t="s">
        <v>1321</v>
      </c>
      <c r="B146" s="105" t="s">
        <v>186</v>
      </c>
      <c r="C146" s="268" t="s">
        <v>1322</v>
      </c>
      <c r="D146" s="128">
        <v>349</v>
      </c>
      <c r="E146" s="43"/>
      <c r="F146" s="274">
        <f>D146*E146</f>
        <v>0</v>
      </c>
      <c r="G146" s="335"/>
      <c r="H146" s="297">
        <f>Table7034[[#This Row],[PRICE]]*0.1</f>
        <v>34.9</v>
      </c>
      <c r="I146" s="296"/>
      <c r="J146" s="296"/>
      <c r="K146" s="296"/>
    </row>
    <row r="147" spans="1:11" s="6" customFormat="1" ht="17.399999999999999">
      <c r="A147" s="298" t="s">
        <v>273</v>
      </c>
      <c r="B147" s="299"/>
      <c r="C147" s="300"/>
      <c r="D147" s="301"/>
      <c r="E147" s="302"/>
      <c r="F147" s="301"/>
      <c r="H147" s="297">
        <f>Table7034[[#This Row],[PRICE]]*0.1</f>
        <v>0</v>
      </c>
      <c r="I147" s="296"/>
      <c r="J147" s="296"/>
      <c r="K147" s="296"/>
    </row>
    <row r="148" spans="1:11" s="6" customFormat="1" ht="21">
      <c r="A148" s="103" t="s">
        <v>274</v>
      </c>
      <c r="B148" s="105" t="s">
        <v>186</v>
      </c>
      <c r="C148" s="105" t="s">
        <v>223</v>
      </c>
      <c r="D148" s="128">
        <v>109</v>
      </c>
      <c r="E148" s="43"/>
      <c r="F148" s="274">
        <f t="shared" ref="F148:F153" si="7">D148*E148</f>
        <v>0</v>
      </c>
      <c r="G148" s="335"/>
      <c r="H148" s="297">
        <f>Table7034[[#This Row],[PRICE]]*0.1</f>
        <v>10.9</v>
      </c>
      <c r="I148" s="296"/>
      <c r="J148" s="296"/>
      <c r="K148" s="296"/>
    </row>
    <row r="149" spans="1:11" s="6" customFormat="1" ht="21">
      <c r="A149" s="103" t="s">
        <v>275</v>
      </c>
      <c r="B149" s="104" t="s">
        <v>186</v>
      </c>
      <c r="C149" s="104" t="s">
        <v>223</v>
      </c>
      <c r="D149" s="274">
        <v>130</v>
      </c>
      <c r="E149" s="43"/>
      <c r="F149" s="274">
        <f t="shared" si="7"/>
        <v>0</v>
      </c>
      <c r="G149" s="335"/>
      <c r="H149" s="297">
        <f>Table7034[[#This Row],[PRICE]]*0.1</f>
        <v>13</v>
      </c>
      <c r="I149" s="296"/>
      <c r="J149" s="296"/>
      <c r="K149" s="296"/>
    </row>
    <row r="150" spans="1:11" s="6" customFormat="1" ht="21">
      <c r="A150" s="103" t="s">
        <v>276</v>
      </c>
      <c r="B150" s="104" t="s">
        <v>186</v>
      </c>
      <c r="C150" s="104" t="s">
        <v>223</v>
      </c>
      <c r="D150" s="274">
        <v>160</v>
      </c>
      <c r="E150" s="43"/>
      <c r="F150" s="274">
        <f t="shared" si="7"/>
        <v>0</v>
      </c>
      <c r="G150" s="335"/>
      <c r="H150" s="297">
        <f>Table7034[[#This Row],[PRICE]]*0.1</f>
        <v>16</v>
      </c>
      <c r="I150" s="296"/>
      <c r="J150" s="296"/>
      <c r="K150" s="296"/>
    </row>
    <row r="151" spans="1:11" s="6" customFormat="1" ht="21">
      <c r="A151" s="103" t="s">
        <v>277</v>
      </c>
      <c r="B151" s="105" t="s">
        <v>186</v>
      </c>
      <c r="C151" s="105" t="s">
        <v>223</v>
      </c>
      <c r="D151" s="128">
        <v>45</v>
      </c>
      <c r="E151" s="43"/>
      <c r="F151" s="274">
        <f t="shared" si="7"/>
        <v>0</v>
      </c>
      <c r="G151" s="335"/>
      <c r="H151" s="297">
        <f>Table7034[[#This Row],[PRICE]]*0.1</f>
        <v>4.5</v>
      </c>
      <c r="I151" s="296"/>
      <c r="J151" s="296"/>
      <c r="K151" s="296"/>
    </row>
    <row r="152" spans="1:11" s="6" customFormat="1" ht="21">
      <c r="A152" s="103" t="s">
        <v>278</v>
      </c>
      <c r="B152" s="105" t="s">
        <v>186</v>
      </c>
      <c r="C152" s="105" t="s">
        <v>223</v>
      </c>
      <c r="D152" s="128">
        <v>89</v>
      </c>
      <c r="E152" s="43"/>
      <c r="F152" s="274">
        <f t="shared" si="7"/>
        <v>0</v>
      </c>
      <c r="G152" s="335"/>
      <c r="H152" s="297">
        <f>Table7034[[#This Row],[PRICE]]*0.1</f>
        <v>8.9</v>
      </c>
      <c r="I152" s="296"/>
      <c r="J152" s="296"/>
      <c r="K152" s="296"/>
    </row>
    <row r="153" spans="1:11" s="6" customFormat="1" ht="21">
      <c r="A153" s="103" t="s">
        <v>279</v>
      </c>
      <c r="B153" s="104" t="s">
        <v>186</v>
      </c>
      <c r="C153" s="104" t="s">
        <v>223</v>
      </c>
      <c r="D153" s="274">
        <v>139.5</v>
      </c>
      <c r="E153" s="47"/>
      <c r="F153" s="274">
        <f t="shared" si="7"/>
        <v>0</v>
      </c>
      <c r="G153" s="335"/>
      <c r="H153" s="297">
        <f>Table7034[[#This Row],[PRICE]]*0.1</f>
        <v>13.950000000000001</v>
      </c>
      <c r="I153" s="296"/>
      <c r="J153" s="296"/>
      <c r="K153" s="296"/>
    </row>
    <row r="154" spans="1:11" s="6" customFormat="1" ht="17.399999999999999">
      <c r="A154" s="310" t="s">
        <v>647</v>
      </c>
      <c r="B154" s="300"/>
      <c r="C154" s="306"/>
      <c r="D154" s="311"/>
      <c r="E154" s="312"/>
      <c r="F154" s="309"/>
      <c r="H154" s="297">
        <f>Table7034[[#This Row],[PRICE]]*0.1</f>
        <v>0</v>
      </c>
      <c r="I154" s="296"/>
      <c r="J154" s="296"/>
      <c r="K154" s="296"/>
    </row>
    <row r="155" spans="1:11" s="6" customFormat="1" ht="21">
      <c r="A155" s="150" t="s">
        <v>615</v>
      </c>
      <c r="B155" s="287" t="s">
        <v>208</v>
      </c>
      <c r="C155" s="287" t="s">
        <v>188</v>
      </c>
      <c r="D155" s="106">
        <v>329</v>
      </c>
      <c r="E155" s="288"/>
      <c r="F155" s="289">
        <f>Table7034[[#This Row],[PRICE]]*Table7034[[#This Row],[ORDER QUANTITY]]</f>
        <v>0</v>
      </c>
      <c r="G155" s="335"/>
      <c r="H155" s="297">
        <f>Table7034[[#This Row],[PRICE]]*0.1</f>
        <v>32.9</v>
      </c>
      <c r="I155" s="296"/>
      <c r="J155" s="296"/>
      <c r="K155" s="296"/>
    </row>
    <row r="156" spans="1:11" s="6" customFormat="1" ht="17.399999999999999">
      <c r="A156" s="298" t="s">
        <v>280</v>
      </c>
      <c r="B156" s="299"/>
      <c r="C156" s="300"/>
      <c r="D156" s="301"/>
      <c r="E156" s="302"/>
      <c r="F156" s="309"/>
      <c r="H156" s="297">
        <f>Table7034[[#This Row],[PRICE]]*0.1</f>
        <v>0</v>
      </c>
      <c r="I156" s="296"/>
      <c r="J156" s="296"/>
      <c r="K156" s="296"/>
    </row>
    <row r="157" spans="1:11" s="6" customFormat="1" ht="21">
      <c r="A157" s="150" t="s">
        <v>281</v>
      </c>
      <c r="B157" s="59" t="s">
        <v>186</v>
      </c>
      <c r="C157" s="290" t="s">
        <v>181</v>
      </c>
      <c r="D157" s="273">
        <v>555</v>
      </c>
      <c r="E157" s="107"/>
      <c r="F157" s="274">
        <f>D157*E157</f>
        <v>0</v>
      </c>
      <c r="G157" s="335"/>
      <c r="H157" s="297">
        <f>Table7034[[#This Row],[PRICE]]*0.1</f>
        <v>55.5</v>
      </c>
      <c r="I157" s="296"/>
      <c r="J157" s="296"/>
      <c r="K157" s="296"/>
    </row>
    <row r="158" spans="1:11" s="6" customFormat="1" ht="21">
      <c r="A158" s="279" t="s">
        <v>283</v>
      </c>
      <c r="B158" s="59" t="s">
        <v>186</v>
      </c>
      <c r="C158" s="290" t="s">
        <v>181</v>
      </c>
      <c r="D158" s="273">
        <v>1858</v>
      </c>
      <c r="E158" s="107"/>
      <c r="F158" s="274">
        <f>D158*E158</f>
        <v>0</v>
      </c>
      <c r="G158" s="335"/>
      <c r="H158" s="297">
        <f>Table7034[[#This Row],[PRICE]]*0.1</f>
        <v>185.8</v>
      </c>
      <c r="I158" s="296"/>
      <c r="J158" s="296"/>
      <c r="K158" s="296"/>
    </row>
    <row r="159" spans="1:11" s="6" customFormat="1" ht="21">
      <c r="A159" s="279" t="s">
        <v>285</v>
      </c>
      <c r="B159" s="280" t="s">
        <v>186</v>
      </c>
      <c r="C159" s="281" t="s">
        <v>181</v>
      </c>
      <c r="D159" s="106">
        <v>550</v>
      </c>
      <c r="E159" s="282"/>
      <c r="F159" s="108">
        <f>D159*E159</f>
        <v>0</v>
      </c>
      <c r="G159" s="335"/>
      <c r="H159" s="297">
        <f>Table7034[[#This Row],[PRICE]]*0.1</f>
        <v>55</v>
      </c>
      <c r="I159" s="296"/>
      <c r="J159" s="296"/>
      <c r="K159" s="296"/>
    </row>
    <row r="160" spans="1:11" s="6" customFormat="1" ht="21">
      <c r="A160" s="279" t="s">
        <v>282</v>
      </c>
      <c r="B160" s="59" t="s">
        <v>186</v>
      </c>
      <c r="C160" s="290" t="s">
        <v>181</v>
      </c>
      <c r="D160" s="273">
        <v>1435</v>
      </c>
      <c r="E160" s="107"/>
      <c r="F160" s="274">
        <f>D160*E160</f>
        <v>0</v>
      </c>
      <c r="G160" s="335"/>
      <c r="H160" s="297">
        <f>Table7034[[#This Row],[PRICE]]*0.1</f>
        <v>143.5</v>
      </c>
      <c r="I160" s="296"/>
      <c r="J160" s="296"/>
      <c r="K160" s="296"/>
    </row>
    <row r="161" spans="1:11" s="6" customFormat="1" ht="21">
      <c r="A161" s="150" t="s">
        <v>284</v>
      </c>
      <c r="B161" s="59" t="s">
        <v>186</v>
      </c>
      <c r="C161" s="290" t="s">
        <v>181</v>
      </c>
      <c r="D161" s="273">
        <v>2305</v>
      </c>
      <c r="E161" s="107"/>
      <c r="F161" s="274">
        <f>D161*E161</f>
        <v>0</v>
      </c>
      <c r="G161" s="335"/>
      <c r="H161" s="297">
        <f>Table7034[[#This Row],[PRICE]]*0.1</f>
        <v>230.5</v>
      </c>
      <c r="I161" s="296"/>
      <c r="J161" s="296"/>
      <c r="K161" s="296"/>
    </row>
    <row r="162" spans="1:11" s="6" customFormat="1" ht="17.399999999999999">
      <c r="A162" s="298" t="s">
        <v>286</v>
      </c>
      <c r="B162" s="299"/>
      <c r="C162" s="300"/>
      <c r="D162" s="301"/>
      <c r="E162" s="302"/>
      <c r="F162" s="309"/>
      <c r="H162" s="297">
        <f>Table7034[[#This Row],[PRICE]]*0.1</f>
        <v>0</v>
      </c>
      <c r="I162" s="296"/>
      <c r="J162" s="296"/>
      <c r="K162" s="296"/>
    </row>
    <row r="163" spans="1:11" s="6" customFormat="1" ht="21">
      <c r="A163" s="285" t="s">
        <v>1290</v>
      </c>
      <c r="B163" s="105" t="s">
        <v>186</v>
      </c>
      <c r="C163" s="268" t="s">
        <v>181</v>
      </c>
      <c r="D163" s="217">
        <v>395</v>
      </c>
      <c r="E163" s="206"/>
      <c r="F163" s="274">
        <f>D163*E163</f>
        <v>0</v>
      </c>
      <c r="G163" s="335"/>
      <c r="H163" s="297">
        <f>Table7034[[#This Row],[PRICE]]*0.1</f>
        <v>39.5</v>
      </c>
      <c r="I163" s="296"/>
      <c r="J163" s="296"/>
      <c r="K163" s="296"/>
    </row>
    <row r="164" spans="1:11" s="6" customFormat="1" ht="21">
      <c r="A164" s="285" t="s">
        <v>1287</v>
      </c>
      <c r="B164" s="105" t="s">
        <v>186</v>
      </c>
      <c r="C164" s="268" t="s">
        <v>181</v>
      </c>
      <c r="D164" s="217">
        <v>1085</v>
      </c>
      <c r="E164" s="206"/>
      <c r="F164" s="274">
        <f>D164*E164</f>
        <v>0</v>
      </c>
      <c r="G164" s="335"/>
      <c r="H164" s="297">
        <f>Table7034[[#This Row],[PRICE]]*0.1</f>
        <v>108.5</v>
      </c>
      <c r="I164" s="296"/>
      <c r="J164" s="296"/>
      <c r="K164" s="296"/>
    </row>
    <row r="165" spans="1:11" s="6" customFormat="1" ht="21">
      <c r="A165" s="43" t="s">
        <v>287</v>
      </c>
      <c r="B165" s="105" t="s">
        <v>186</v>
      </c>
      <c r="C165" s="105" t="s">
        <v>181</v>
      </c>
      <c r="D165" s="128">
        <v>965</v>
      </c>
      <c r="E165" s="43"/>
      <c r="F165" s="274">
        <f>D165*E165</f>
        <v>0</v>
      </c>
      <c r="G165" s="335"/>
      <c r="H165" s="297">
        <f>Table7034[[#This Row],[PRICE]]*0.1</f>
        <v>96.5</v>
      </c>
      <c r="I165" s="296"/>
      <c r="J165" s="296"/>
      <c r="K165" s="296"/>
    </row>
    <row r="166" spans="1:11" s="6" customFormat="1" ht="21">
      <c r="A166" s="285" t="s">
        <v>1289</v>
      </c>
      <c r="B166" s="105" t="s">
        <v>186</v>
      </c>
      <c r="C166" s="268" t="s">
        <v>181</v>
      </c>
      <c r="D166" s="217">
        <v>575</v>
      </c>
      <c r="E166" s="206"/>
      <c r="F166" s="274">
        <f>D166*E166</f>
        <v>0</v>
      </c>
      <c r="G166" s="335"/>
      <c r="H166" s="297">
        <f>Table7034[[#This Row],[PRICE]]*0.1</f>
        <v>57.5</v>
      </c>
      <c r="I166" s="296"/>
      <c r="J166" s="296"/>
      <c r="K166" s="296"/>
    </row>
    <row r="167" spans="1:11" s="6" customFormat="1" ht="21">
      <c r="A167" s="285" t="s">
        <v>1288</v>
      </c>
      <c r="B167" s="105" t="s">
        <v>186</v>
      </c>
      <c r="C167" s="268" t="s">
        <v>181</v>
      </c>
      <c r="D167" s="217">
        <v>1315</v>
      </c>
      <c r="E167" s="206"/>
      <c r="F167" s="274">
        <f>D167*E167</f>
        <v>0</v>
      </c>
      <c r="G167" s="335"/>
      <c r="H167" s="297">
        <f>Table7034[[#This Row],[PRICE]]*0.1</f>
        <v>131.5</v>
      </c>
      <c r="I167" s="296"/>
      <c r="J167" s="296"/>
      <c r="K167" s="296"/>
    </row>
    <row r="168" spans="1:11" s="6" customFormat="1" ht="21">
      <c r="A168" s="47" t="s">
        <v>288</v>
      </c>
      <c r="B168" s="277" t="s">
        <v>186</v>
      </c>
      <c r="C168" s="277" t="s">
        <v>181</v>
      </c>
      <c r="D168" s="283">
        <v>4985</v>
      </c>
      <c r="E168" s="43"/>
      <c r="F168" s="322" t="s">
        <v>811</v>
      </c>
      <c r="G168" s="335"/>
      <c r="H168" s="297">
        <f>Table7034[[#This Row],[PRICE]]*0.1</f>
        <v>498.5</v>
      </c>
      <c r="I168" s="296"/>
      <c r="J168" s="296"/>
      <c r="K168" s="296"/>
    </row>
    <row r="169" spans="1:11" s="6" customFormat="1" ht="21">
      <c r="A169" s="43" t="s">
        <v>289</v>
      </c>
      <c r="B169" s="105" t="s">
        <v>208</v>
      </c>
      <c r="C169" s="105" t="s">
        <v>181</v>
      </c>
      <c r="D169" s="128">
        <v>469</v>
      </c>
      <c r="E169" s="43"/>
      <c r="F169" s="274">
        <f>D169*E169</f>
        <v>0</v>
      </c>
      <c r="G169" s="335"/>
      <c r="H169" s="297">
        <f>Table7034[[#This Row],[PRICE]]*0.1</f>
        <v>46.900000000000006</v>
      </c>
      <c r="I169" s="296"/>
      <c r="J169" s="296"/>
      <c r="K169" s="296"/>
    </row>
    <row r="170" spans="1:11" s="6" customFormat="1" ht="17.399999999999999">
      <c r="A170" s="298" t="s">
        <v>290</v>
      </c>
      <c r="B170" s="299"/>
      <c r="C170" s="300"/>
      <c r="D170" s="301"/>
      <c r="E170" s="302"/>
      <c r="F170" s="309"/>
      <c r="H170" s="297">
        <f>Table7034[[#This Row],[PRICE]]*0.1</f>
        <v>0</v>
      </c>
      <c r="I170" s="296"/>
      <c r="J170" s="296"/>
      <c r="K170" s="296"/>
    </row>
    <row r="171" spans="1:11" s="6" customFormat="1" ht="21">
      <c r="A171" s="58" t="s">
        <v>694</v>
      </c>
      <c r="B171" s="105" t="s">
        <v>186</v>
      </c>
      <c r="C171" s="105" t="s">
        <v>181</v>
      </c>
      <c r="D171" s="128">
        <v>99</v>
      </c>
      <c r="E171" s="43"/>
      <c r="F171" s="274">
        <f>D171*E171</f>
        <v>0</v>
      </c>
      <c r="G171" s="335"/>
      <c r="H171" s="297">
        <f>Table7034[[#This Row],[PRICE]]*0.1</f>
        <v>9.9</v>
      </c>
      <c r="I171" s="296"/>
      <c r="J171" s="296"/>
      <c r="K171" s="296"/>
    </row>
    <row r="172" spans="1:11" s="6" customFormat="1" ht="21">
      <c r="A172" s="43" t="s">
        <v>291</v>
      </c>
      <c r="B172" s="105" t="s">
        <v>186</v>
      </c>
      <c r="C172" s="105" t="s">
        <v>181</v>
      </c>
      <c r="D172" s="161">
        <v>265</v>
      </c>
      <c r="E172" s="43"/>
      <c r="F172" s="108">
        <f t="shared" ref="F172:F174" si="8">D172*E172</f>
        <v>0</v>
      </c>
      <c r="G172" s="335"/>
      <c r="H172" s="297">
        <f>Table7034[[#This Row],[PRICE]]*0.1</f>
        <v>26.5</v>
      </c>
      <c r="I172" s="296"/>
      <c r="J172" s="296"/>
      <c r="K172" s="296"/>
    </row>
    <row r="173" spans="1:11" s="6" customFormat="1" ht="21">
      <c r="A173" s="43" t="s">
        <v>292</v>
      </c>
      <c r="B173" s="105" t="s">
        <v>186</v>
      </c>
      <c r="C173" s="105" t="s">
        <v>181</v>
      </c>
      <c r="D173" s="161">
        <v>199</v>
      </c>
      <c r="E173" s="43"/>
      <c r="F173" s="108">
        <f t="shared" si="8"/>
        <v>0</v>
      </c>
      <c r="G173" s="335"/>
      <c r="H173" s="297">
        <f>Table7034[[#This Row],[PRICE]]*0.1</f>
        <v>19.900000000000002</v>
      </c>
      <c r="I173" s="296"/>
      <c r="J173" s="296"/>
      <c r="K173" s="296"/>
    </row>
    <row r="174" spans="1:11" s="6" customFormat="1" ht="21">
      <c r="A174" s="43" t="s">
        <v>293</v>
      </c>
      <c r="B174" s="105" t="s">
        <v>186</v>
      </c>
      <c r="C174" s="105" t="s">
        <v>181</v>
      </c>
      <c r="D174" s="161">
        <v>165</v>
      </c>
      <c r="E174" s="43"/>
      <c r="F174" s="108">
        <f t="shared" si="8"/>
        <v>0</v>
      </c>
      <c r="G174" s="335"/>
      <c r="H174" s="297">
        <f>Table7034[[#This Row],[PRICE]]*0.1</f>
        <v>16.5</v>
      </c>
      <c r="I174" s="296"/>
      <c r="J174" s="296"/>
      <c r="K174" s="296"/>
    </row>
    <row r="175" spans="1:11" s="6" customFormat="1" ht="17.399999999999999">
      <c r="A175" s="291" t="s">
        <v>299</v>
      </c>
      <c r="B175" s="271"/>
      <c r="C175" s="292"/>
      <c r="D175" s="293"/>
      <c r="E175" s="294"/>
      <c r="F175" s="295"/>
      <c r="H175" s="297">
        <f>Table7034[[#This Row],[PRICE]]*0.1</f>
        <v>0</v>
      </c>
      <c r="I175" s="296"/>
      <c r="J175" s="296"/>
      <c r="K175" s="296"/>
    </row>
    <row r="176" spans="1:11" s="6" customFormat="1" ht="21">
      <c r="A176" s="103" t="s">
        <v>294</v>
      </c>
      <c r="B176" s="104" t="s">
        <v>186</v>
      </c>
      <c r="C176" s="105" t="s">
        <v>270</v>
      </c>
      <c r="D176" s="106">
        <v>79</v>
      </c>
      <c r="E176" s="107"/>
      <c r="F176" s="108">
        <f t="shared" ref="F176:F182" si="9">D176*E176</f>
        <v>0</v>
      </c>
      <c r="G176" s="335"/>
      <c r="H176" s="297">
        <f>Table7034[[#This Row],[PRICE]]*0.1</f>
        <v>7.9</v>
      </c>
      <c r="I176" s="296"/>
      <c r="J176" s="296"/>
      <c r="K176" s="296"/>
    </row>
    <row r="177" spans="1:11" s="6" customFormat="1" ht="21">
      <c r="A177" s="103" t="s">
        <v>363</v>
      </c>
      <c r="B177" s="104" t="s">
        <v>186</v>
      </c>
      <c r="C177" s="105" t="s">
        <v>270</v>
      </c>
      <c r="D177" s="106">
        <v>79</v>
      </c>
      <c r="E177" s="107"/>
      <c r="F177" s="108">
        <f t="shared" si="9"/>
        <v>0</v>
      </c>
      <c r="G177" s="335"/>
      <c r="H177" s="297">
        <f>Table7034[[#This Row],[PRICE]]*0.1</f>
        <v>7.9</v>
      </c>
      <c r="I177" s="296"/>
      <c r="J177" s="296"/>
      <c r="K177" s="296"/>
    </row>
    <row r="178" spans="1:11" s="6" customFormat="1" ht="21">
      <c r="A178" s="103" t="s">
        <v>364</v>
      </c>
      <c r="B178" s="104" t="s">
        <v>186</v>
      </c>
      <c r="C178" s="105" t="s">
        <v>270</v>
      </c>
      <c r="D178" s="106">
        <v>79</v>
      </c>
      <c r="E178" s="107"/>
      <c r="F178" s="108">
        <f t="shared" si="9"/>
        <v>0</v>
      </c>
      <c r="G178" s="335"/>
      <c r="H178" s="297">
        <f>Table7034[[#This Row],[PRICE]]*0.1</f>
        <v>7.9</v>
      </c>
      <c r="I178" s="296"/>
      <c r="J178" s="296"/>
      <c r="K178" s="296"/>
    </row>
    <row r="179" spans="1:11" s="6" customFormat="1" ht="21">
      <c r="A179" s="103" t="s">
        <v>295</v>
      </c>
      <c r="B179" s="104" t="s">
        <v>186</v>
      </c>
      <c r="C179" s="105" t="s">
        <v>270</v>
      </c>
      <c r="D179" s="106">
        <v>79</v>
      </c>
      <c r="E179" s="107"/>
      <c r="F179" s="108">
        <f t="shared" si="9"/>
        <v>0</v>
      </c>
      <c r="G179" s="335"/>
      <c r="H179" s="297">
        <f>Table7034[[#This Row],[PRICE]]*0.1</f>
        <v>7.9</v>
      </c>
      <c r="I179" s="296"/>
      <c r="J179" s="296"/>
      <c r="K179" s="296"/>
    </row>
    <row r="180" spans="1:11" s="6" customFormat="1" ht="21">
      <c r="A180" s="103" t="s">
        <v>296</v>
      </c>
      <c r="B180" s="104" t="s">
        <v>186</v>
      </c>
      <c r="C180" s="105" t="s">
        <v>270</v>
      </c>
      <c r="D180" s="106">
        <v>79</v>
      </c>
      <c r="E180" s="107"/>
      <c r="F180" s="108">
        <f t="shared" si="9"/>
        <v>0</v>
      </c>
      <c r="G180" s="335"/>
      <c r="H180" s="297">
        <f>Table7034[[#This Row],[PRICE]]*0.1</f>
        <v>7.9</v>
      </c>
      <c r="I180" s="296"/>
      <c r="J180" s="296"/>
      <c r="K180" s="296"/>
    </row>
    <row r="181" spans="1:11" s="6" customFormat="1" ht="21">
      <c r="A181" s="103" t="s">
        <v>362</v>
      </c>
      <c r="B181" s="104" t="s">
        <v>186</v>
      </c>
      <c r="C181" s="105" t="s">
        <v>270</v>
      </c>
      <c r="D181" s="106">
        <v>79</v>
      </c>
      <c r="E181" s="107"/>
      <c r="F181" s="108">
        <f t="shared" si="9"/>
        <v>0</v>
      </c>
      <c r="G181" s="335"/>
      <c r="H181" s="297">
        <f>Table7034[[#This Row],[PRICE]]*0.1</f>
        <v>7.9</v>
      </c>
      <c r="I181" s="296"/>
      <c r="J181" s="296"/>
      <c r="K181" s="296"/>
    </row>
    <row r="182" spans="1:11" s="6" customFormat="1" ht="21">
      <c r="A182" s="103" t="s">
        <v>297</v>
      </c>
      <c r="B182" s="104" t="s">
        <v>186</v>
      </c>
      <c r="C182" s="105" t="s">
        <v>270</v>
      </c>
      <c r="D182" s="106">
        <v>79</v>
      </c>
      <c r="E182" s="107"/>
      <c r="F182" s="108">
        <f t="shared" si="9"/>
        <v>0</v>
      </c>
      <c r="G182" s="335"/>
      <c r="H182" s="297">
        <f>Table7034[[#This Row],[PRICE]]*0.1</f>
        <v>7.9</v>
      </c>
      <c r="I182" s="296"/>
      <c r="J182" s="296"/>
      <c r="K182" s="296"/>
    </row>
    <row r="183" spans="1:11" s="6" customFormat="1" ht="21">
      <c r="A183" s="286" t="s">
        <v>298</v>
      </c>
      <c r="B183" s="104" t="s">
        <v>186</v>
      </c>
      <c r="C183" s="105" t="s">
        <v>270</v>
      </c>
      <c r="D183" s="106">
        <v>79</v>
      </c>
      <c r="E183" s="107"/>
      <c r="F183" s="108"/>
      <c r="G183" s="335"/>
      <c r="H183" s="297">
        <f>Table7034[[#This Row],[PRICE]]*0.1</f>
        <v>7.9</v>
      </c>
      <c r="I183" s="296"/>
      <c r="J183" s="296"/>
      <c r="K183" s="296"/>
    </row>
    <row r="184" spans="1:11" s="6" customFormat="1" ht="21">
      <c r="A184" s="103"/>
      <c r="B184" s="465" t="s">
        <v>153</v>
      </c>
      <c r="C184" s="465"/>
      <c r="D184" s="465"/>
      <c r="E184" s="465"/>
      <c r="F184" s="62">
        <f>SUM(Table7034[TOTAL PRICE])</f>
        <v>0</v>
      </c>
      <c r="G184" s="336"/>
      <c r="H184" s="296"/>
      <c r="I184" s="296"/>
      <c r="J184" s="296"/>
      <c r="K184" s="296"/>
    </row>
    <row r="185" spans="1:11" s="6" customFormat="1" ht="21">
      <c r="A185" s="103"/>
      <c r="B185" s="104"/>
      <c r="C185" s="105"/>
      <c r="D185" s="106"/>
      <c r="E185" s="107"/>
      <c r="F185" s="108"/>
      <c r="G185" s="336"/>
      <c r="H185" s="296"/>
      <c r="I185" s="296"/>
      <c r="J185" s="296"/>
      <c r="K185" s="296"/>
    </row>
    <row r="186" spans="1:11" s="6" customFormat="1" ht="21">
      <c r="A186" s="56"/>
      <c r="B186" s="109"/>
      <c r="C186" s="109"/>
      <c r="D186" s="110"/>
      <c r="E186" s="109"/>
      <c r="F186" s="110"/>
      <c r="G186" s="336"/>
      <c r="H186" s="296"/>
      <c r="I186" s="296"/>
      <c r="J186" s="296"/>
      <c r="K186" s="296"/>
    </row>
    <row r="187" spans="1:11" s="6" customFormat="1" ht="21">
      <c r="A187" s="111"/>
      <c r="B187" s="83"/>
      <c r="C187" s="112"/>
      <c r="D187" s="113"/>
      <c r="E187" s="83"/>
      <c r="F187" s="114"/>
      <c r="G187" s="336"/>
      <c r="H187" s="296"/>
      <c r="I187" s="296"/>
      <c r="J187" s="296"/>
      <c r="K187" s="296"/>
    </row>
    <row r="188" spans="1:11" s="6" customFormat="1" ht="21">
      <c r="A188" s="111"/>
      <c r="B188" s="111"/>
      <c r="C188" s="115"/>
      <c r="D188" s="116"/>
      <c r="E188" s="111"/>
      <c r="F188" s="117"/>
      <c r="G188" s="336"/>
      <c r="H188" s="296"/>
      <c r="I188" s="296"/>
      <c r="J188" s="296"/>
      <c r="K188" s="296"/>
    </row>
    <row r="189" spans="1:11" s="6" customFormat="1" ht="21">
      <c r="A189" s="111"/>
      <c r="B189" s="111"/>
      <c r="C189" s="115"/>
      <c r="D189" s="116"/>
      <c r="E189" s="111"/>
      <c r="F189" s="117"/>
      <c r="G189" s="336"/>
      <c r="H189" s="296"/>
      <c r="I189" s="296"/>
      <c r="J189" s="296"/>
      <c r="K189" s="296"/>
    </row>
    <row r="190" spans="1:11" s="6" customFormat="1" ht="21">
      <c r="A190" s="111"/>
      <c r="B190" s="111"/>
      <c r="C190" s="115"/>
      <c r="D190" s="116"/>
      <c r="E190" s="111"/>
      <c r="F190" s="117"/>
      <c r="G190" s="336"/>
      <c r="H190" s="296"/>
      <c r="I190" s="296"/>
      <c r="J190" s="296"/>
      <c r="K190" s="296"/>
    </row>
    <row r="191" spans="1:11" s="6" customFormat="1" ht="21">
      <c r="A191" s="109"/>
      <c r="B191" s="109"/>
      <c r="C191" s="109"/>
      <c r="D191" s="110"/>
      <c r="E191" s="109"/>
      <c r="F191" s="117"/>
      <c r="G191" s="336"/>
      <c r="H191" s="296"/>
      <c r="I191" s="296"/>
      <c r="J191" s="296"/>
      <c r="K191" s="296"/>
    </row>
    <row r="192" spans="1:11" s="6" customFormat="1" ht="21">
      <c r="A192" s="111"/>
      <c r="B192" s="111"/>
      <c r="C192" s="115"/>
      <c r="D192" s="116"/>
      <c r="E192" s="111"/>
      <c r="F192" s="117"/>
      <c r="G192" s="336"/>
      <c r="H192" s="296"/>
      <c r="I192" s="296"/>
      <c r="J192" s="296"/>
      <c r="K192" s="296"/>
    </row>
    <row r="193" spans="1:11" s="6" customFormat="1" ht="21">
      <c r="A193" s="111"/>
      <c r="B193" s="111"/>
      <c r="C193" s="115"/>
      <c r="D193" s="116"/>
      <c r="E193" s="111"/>
      <c r="F193" s="117"/>
      <c r="G193" s="336"/>
      <c r="H193" s="296"/>
      <c r="I193" s="296"/>
      <c r="J193" s="296"/>
      <c r="K193" s="296"/>
    </row>
    <row r="194" spans="1:11" s="6" customFormat="1" ht="21">
      <c r="A194" s="7"/>
      <c r="B194" s="7"/>
      <c r="C194" s="8"/>
      <c r="D194" s="36"/>
      <c r="E194" s="7"/>
      <c r="F194" s="37"/>
      <c r="G194" s="336"/>
      <c r="H194" s="296"/>
      <c r="I194" s="296"/>
      <c r="J194" s="296"/>
      <c r="K194" s="296"/>
    </row>
    <row r="195" spans="1:11" s="6" customFormat="1" ht="21">
      <c r="A195" s="7"/>
      <c r="B195" s="7"/>
      <c r="C195" s="8"/>
      <c r="D195" s="36"/>
      <c r="E195" s="7"/>
      <c r="F195" s="37"/>
      <c r="G195" s="336"/>
      <c r="H195" s="296"/>
      <c r="I195" s="296"/>
      <c r="J195" s="296"/>
      <c r="K195" s="296"/>
    </row>
    <row r="196" spans="1:11" s="6" customFormat="1" ht="21">
      <c r="A196" s="7"/>
      <c r="B196" s="7"/>
      <c r="C196" s="8"/>
      <c r="D196" s="36"/>
      <c r="E196" s="7"/>
      <c r="F196" s="37"/>
      <c r="G196" s="336"/>
      <c r="H196" s="296"/>
      <c r="I196" s="296"/>
      <c r="J196" s="296"/>
      <c r="K196" s="296"/>
    </row>
    <row r="197" spans="1:11" s="6" customFormat="1" ht="21">
      <c r="A197" s="7"/>
      <c r="B197" s="7"/>
      <c r="C197" s="8"/>
      <c r="D197" s="36"/>
      <c r="E197" s="7"/>
      <c r="F197" s="37"/>
      <c r="G197" s="336"/>
      <c r="H197" s="296"/>
      <c r="I197" s="296"/>
      <c r="J197" s="296"/>
      <c r="K197" s="296"/>
    </row>
    <row r="198" spans="1:11" s="6" customFormat="1" ht="21">
      <c r="A198" s="7"/>
      <c r="B198" s="7"/>
      <c r="C198" s="8"/>
      <c r="D198" s="36"/>
      <c r="E198" s="7"/>
      <c r="F198" s="37"/>
      <c r="G198" s="336"/>
      <c r="H198" s="296"/>
      <c r="I198" s="296"/>
      <c r="J198" s="296"/>
      <c r="K198" s="296"/>
    </row>
    <row r="199" spans="1:11" s="6" customFormat="1" ht="21">
      <c r="A199" s="7"/>
      <c r="B199" s="7"/>
      <c r="C199" s="8"/>
      <c r="D199" s="36"/>
      <c r="E199" s="7"/>
      <c r="F199" s="37"/>
      <c r="G199" s="336"/>
      <c r="H199" s="296"/>
      <c r="I199" s="296"/>
      <c r="J199" s="296"/>
      <c r="K199" s="296"/>
    </row>
    <row r="200" spans="1:11" s="6" customFormat="1" ht="21">
      <c r="A200" s="7"/>
      <c r="B200" s="7"/>
      <c r="C200" s="8"/>
      <c r="D200" s="36"/>
      <c r="E200" s="7"/>
      <c r="F200" s="37"/>
      <c r="G200" s="336"/>
      <c r="H200" s="296"/>
      <c r="I200" s="296"/>
      <c r="J200" s="296"/>
      <c r="K200" s="296"/>
    </row>
    <row r="201" spans="1:11" s="6" customFormat="1" ht="21">
      <c r="A201" s="7"/>
      <c r="B201" s="7"/>
      <c r="C201" s="8"/>
      <c r="D201" s="36"/>
      <c r="E201" s="7"/>
      <c r="F201" s="37"/>
      <c r="G201" s="336"/>
      <c r="H201" s="296"/>
      <c r="I201" s="296"/>
      <c r="J201" s="296"/>
      <c r="K201" s="296"/>
    </row>
    <row r="202" spans="1:11" s="6" customFormat="1" ht="21">
      <c r="A202" s="7"/>
      <c r="B202" s="7"/>
      <c r="C202" s="8"/>
      <c r="D202" s="36"/>
      <c r="E202" s="7"/>
      <c r="F202" s="37"/>
      <c r="G202" s="336"/>
      <c r="H202" s="296"/>
      <c r="I202" s="296"/>
      <c r="J202" s="296"/>
      <c r="K202" s="296"/>
    </row>
    <row r="203" spans="1:11" s="6" customFormat="1" ht="21">
      <c r="A203" s="7"/>
      <c r="B203" s="7"/>
      <c r="C203" s="8"/>
      <c r="D203" s="36"/>
      <c r="E203" s="7"/>
      <c r="F203" s="37"/>
      <c r="G203" s="336"/>
      <c r="H203" s="296"/>
      <c r="I203" s="296"/>
      <c r="J203" s="296"/>
      <c r="K203" s="296"/>
    </row>
    <row r="204" spans="1:11" s="6" customFormat="1" ht="21">
      <c r="A204" s="7"/>
      <c r="B204" s="7"/>
      <c r="C204" s="8"/>
      <c r="D204" s="36"/>
      <c r="E204" s="7"/>
      <c r="F204" s="37"/>
      <c r="G204" s="336"/>
      <c r="H204" s="296"/>
      <c r="I204" s="296"/>
      <c r="J204" s="296"/>
      <c r="K204" s="296"/>
    </row>
    <row r="205" spans="1:11" s="6" customFormat="1" ht="21">
      <c r="A205" s="7"/>
      <c r="B205" s="7"/>
      <c r="C205" s="8"/>
      <c r="D205" s="36"/>
      <c r="E205" s="7"/>
      <c r="F205" s="37"/>
      <c r="G205" s="336"/>
      <c r="H205" s="296"/>
      <c r="I205" s="296"/>
      <c r="J205" s="296"/>
      <c r="K205" s="296"/>
    </row>
    <row r="206" spans="1:11" s="6" customFormat="1" ht="21">
      <c r="A206" s="7"/>
      <c r="B206" s="7"/>
      <c r="C206" s="8"/>
      <c r="D206" s="36"/>
      <c r="E206" s="7"/>
      <c r="F206" s="37"/>
      <c r="G206" s="336"/>
    </row>
    <row r="207" spans="1:11" s="6" customFormat="1" ht="21">
      <c r="A207" s="7"/>
      <c r="B207" s="7"/>
      <c r="C207" s="8"/>
      <c r="D207" s="36"/>
      <c r="E207" s="7"/>
      <c r="F207" s="37"/>
      <c r="G207" s="336"/>
    </row>
    <row r="208" spans="1:11" s="6" customFormat="1" ht="21">
      <c r="A208" s="7"/>
      <c r="B208" s="7"/>
      <c r="C208" s="8"/>
      <c r="D208" s="36"/>
      <c r="E208" s="7"/>
      <c r="F208" s="37"/>
      <c r="G208" s="336"/>
    </row>
    <row r="209" spans="1:7" s="6" customFormat="1" ht="21">
      <c r="A209" s="7"/>
      <c r="B209" s="7"/>
      <c r="C209" s="8"/>
      <c r="D209" s="36"/>
      <c r="E209" s="7"/>
      <c r="F209" s="37"/>
      <c r="G209" s="336"/>
    </row>
    <row r="210" spans="1:7" s="6" customFormat="1" ht="21">
      <c r="A210" s="7"/>
      <c r="B210" s="7"/>
      <c r="C210" s="8"/>
      <c r="D210" s="36"/>
      <c r="E210" s="7"/>
      <c r="F210" s="37"/>
      <c r="G210" s="336"/>
    </row>
    <row r="211" spans="1:7" s="6" customFormat="1" ht="21">
      <c r="A211" s="7"/>
      <c r="B211" s="7"/>
      <c r="C211" s="8"/>
      <c r="D211" s="36"/>
      <c r="E211" s="7"/>
      <c r="F211" s="37"/>
      <c r="G211" s="336"/>
    </row>
    <row r="212" spans="1:7" s="6" customFormat="1" ht="21">
      <c r="A212" s="7"/>
      <c r="B212" s="7"/>
      <c r="C212" s="8"/>
      <c r="D212" s="36"/>
      <c r="E212" s="7"/>
      <c r="F212" s="37"/>
      <c r="G212" s="336"/>
    </row>
    <row r="213" spans="1:7" s="6" customFormat="1" ht="21">
      <c r="A213" s="7"/>
      <c r="B213" s="7"/>
      <c r="C213" s="8"/>
      <c r="D213" s="36"/>
      <c r="E213" s="7"/>
      <c r="F213" s="37"/>
      <c r="G213" s="336"/>
    </row>
    <row r="214" spans="1:7" s="6" customFormat="1" ht="21">
      <c r="A214" s="7"/>
      <c r="B214" s="7"/>
      <c r="C214" s="8"/>
      <c r="D214" s="36"/>
      <c r="E214" s="7"/>
      <c r="F214" s="37"/>
      <c r="G214" s="336"/>
    </row>
    <row r="215" spans="1:7" s="6" customFormat="1" ht="21">
      <c r="A215" s="7"/>
      <c r="B215" s="7"/>
      <c r="C215" s="8"/>
      <c r="D215" s="36"/>
      <c r="E215" s="7"/>
      <c r="F215" s="37"/>
      <c r="G215" s="336"/>
    </row>
    <row r="216" spans="1:7" s="6" customFormat="1" ht="21">
      <c r="A216" s="7"/>
      <c r="B216" s="7"/>
      <c r="C216" s="8"/>
      <c r="D216" s="36"/>
      <c r="E216" s="7"/>
      <c r="F216" s="37"/>
      <c r="G216" s="336"/>
    </row>
    <row r="217" spans="1:7" s="6" customFormat="1" ht="21">
      <c r="A217" s="7"/>
      <c r="B217" s="7"/>
      <c r="C217" s="8"/>
      <c r="D217" s="36"/>
      <c r="E217" s="7"/>
      <c r="F217" s="37"/>
      <c r="G217" s="336"/>
    </row>
    <row r="218" spans="1:7" s="6" customFormat="1" ht="21">
      <c r="A218" s="7"/>
      <c r="B218" s="7"/>
      <c r="C218" s="8"/>
      <c r="D218" s="36"/>
      <c r="E218" s="7"/>
      <c r="F218" s="37"/>
      <c r="G218" s="336"/>
    </row>
    <row r="219" spans="1:7" s="6" customFormat="1" ht="21">
      <c r="A219" s="7"/>
      <c r="B219" s="7"/>
      <c r="C219" s="8"/>
      <c r="D219" s="36"/>
      <c r="E219" s="7"/>
      <c r="F219" s="37"/>
      <c r="G219" s="336"/>
    </row>
    <row r="220" spans="1:7" s="6" customFormat="1" ht="21">
      <c r="A220" s="7"/>
      <c r="B220" s="7"/>
      <c r="C220" s="8"/>
      <c r="D220" s="36"/>
      <c r="E220" s="7"/>
      <c r="F220" s="37"/>
      <c r="G220" s="336"/>
    </row>
    <row r="221" spans="1:7" s="6" customFormat="1" ht="21">
      <c r="A221" s="7"/>
      <c r="B221" s="7"/>
      <c r="C221" s="8"/>
      <c r="D221" s="36"/>
      <c r="E221" s="7"/>
      <c r="F221" s="37"/>
      <c r="G221" s="336"/>
    </row>
    <row r="222" spans="1:7" s="6" customFormat="1" ht="21">
      <c r="A222" s="7"/>
      <c r="B222" s="7"/>
      <c r="C222" s="8"/>
      <c r="D222" s="36"/>
      <c r="E222" s="7"/>
      <c r="F222" s="37"/>
      <c r="G222" s="336"/>
    </row>
    <row r="223" spans="1:7" s="6" customFormat="1" ht="21">
      <c r="A223" s="7"/>
      <c r="B223" s="7"/>
      <c r="C223" s="8"/>
      <c r="D223" s="36"/>
      <c r="E223" s="7"/>
      <c r="F223" s="37"/>
      <c r="G223" s="336"/>
    </row>
    <row r="224" spans="1:7" s="6" customFormat="1" ht="21">
      <c r="A224" s="7"/>
      <c r="B224" s="7"/>
      <c r="C224" s="8"/>
      <c r="D224" s="36"/>
      <c r="E224" s="7"/>
      <c r="F224" s="37"/>
      <c r="G224" s="336"/>
    </row>
    <row r="225" spans="1:7" s="6" customFormat="1" ht="21">
      <c r="A225" s="7"/>
      <c r="B225" s="7"/>
      <c r="C225" s="8"/>
      <c r="D225" s="36"/>
      <c r="E225" s="7"/>
      <c r="F225" s="37"/>
      <c r="G225" s="336"/>
    </row>
    <row r="226" spans="1:7" s="6" customFormat="1" ht="21">
      <c r="A226" s="7"/>
      <c r="B226" s="7"/>
      <c r="C226" s="8"/>
      <c r="D226" s="36"/>
      <c r="E226" s="7"/>
      <c r="F226" s="37"/>
      <c r="G226" s="336"/>
    </row>
    <row r="227" spans="1:7" s="6" customFormat="1" ht="21">
      <c r="A227" s="7"/>
      <c r="B227" s="7"/>
      <c r="C227" s="8"/>
      <c r="D227" s="36"/>
      <c r="E227" s="7"/>
      <c r="F227" s="37"/>
      <c r="G227" s="336"/>
    </row>
    <row r="228" spans="1:7" s="6" customFormat="1" ht="21">
      <c r="A228" s="7"/>
      <c r="B228" s="7"/>
      <c r="C228" s="8"/>
      <c r="D228" s="36"/>
      <c r="E228" s="7"/>
      <c r="F228" s="37"/>
      <c r="G228" s="336"/>
    </row>
    <row r="229" spans="1:7" s="6" customFormat="1" ht="21">
      <c r="A229" s="7"/>
      <c r="B229" s="7"/>
      <c r="C229" s="8"/>
      <c r="D229" s="36"/>
      <c r="E229" s="7"/>
      <c r="F229" s="37"/>
      <c r="G229" s="336"/>
    </row>
    <row r="230" spans="1:7" s="6" customFormat="1" ht="21">
      <c r="A230" s="7"/>
      <c r="B230" s="7"/>
      <c r="C230" s="8"/>
      <c r="D230" s="36"/>
      <c r="E230" s="7"/>
      <c r="F230" s="37"/>
      <c r="G230" s="336"/>
    </row>
    <row r="231" spans="1:7" s="6" customFormat="1" ht="21">
      <c r="A231" s="7"/>
      <c r="B231" s="7"/>
      <c r="C231" s="8"/>
      <c r="D231" s="36"/>
      <c r="E231" s="7"/>
      <c r="F231" s="37"/>
      <c r="G231" s="336"/>
    </row>
    <row r="232" spans="1:7" s="6" customFormat="1" ht="21">
      <c r="A232" s="7"/>
      <c r="B232" s="7"/>
      <c r="C232" s="8"/>
      <c r="D232" s="35"/>
      <c r="F232" s="37"/>
      <c r="G232" s="336"/>
    </row>
    <row r="233" spans="1:7" s="6" customFormat="1" ht="21">
      <c r="A233" s="7"/>
      <c r="B233" s="7"/>
      <c r="C233" s="8"/>
      <c r="D233" s="35"/>
      <c r="F233" s="37"/>
      <c r="G233" s="336"/>
    </row>
    <row r="234" spans="1:7" s="6" customFormat="1" ht="21">
      <c r="A234" s="7"/>
      <c r="B234" s="7"/>
      <c r="C234" s="8"/>
      <c r="D234" s="35"/>
      <c r="F234" s="37"/>
      <c r="G234" s="336"/>
    </row>
    <row r="235" spans="1:7" ht="21">
      <c r="A235" s="2"/>
      <c r="B235" s="2"/>
      <c r="C235" s="4"/>
      <c r="G235" s="337"/>
    </row>
    <row r="236" spans="1:7">
      <c r="A236" s="2"/>
      <c r="B236" s="2"/>
      <c r="C236" s="4"/>
    </row>
    <row r="237" spans="1:7">
      <c r="A237" s="2"/>
      <c r="B237" s="2"/>
      <c r="C237" s="4"/>
    </row>
    <row r="238" spans="1:7">
      <c r="A238" s="2"/>
      <c r="B238" s="2"/>
      <c r="C238" s="4"/>
    </row>
    <row r="239" spans="1:7">
      <c r="A239" s="2"/>
      <c r="B239" s="2"/>
      <c r="C239" s="4"/>
    </row>
    <row r="240" spans="1:7">
      <c r="A240" s="2"/>
      <c r="B240" s="2"/>
      <c r="C240" s="4"/>
    </row>
    <row r="241" spans="1:3">
      <c r="A241" s="2"/>
      <c r="B241" s="2"/>
      <c r="C241" s="4"/>
    </row>
    <row r="242" spans="1:3">
      <c r="A242" s="2"/>
      <c r="B242" s="2"/>
      <c r="C242" s="4"/>
    </row>
    <row r="243" spans="1:3">
      <c r="A243" s="2"/>
      <c r="B243" s="2"/>
      <c r="C243" s="4"/>
    </row>
    <row r="244" spans="1:3">
      <c r="A244" s="2"/>
      <c r="B244" s="2"/>
      <c r="C244" s="4"/>
    </row>
    <row r="245" spans="1:3">
      <c r="A245" s="2"/>
      <c r="B245" s="2"/>
      <c r="C245" s="4"/>
    </row>
    <row r="246" spans="1:3">
      <c r="A246" s="2"/>
      <c r="B246" s="2"/>
      <c r="C246" s="4"/>
    </row>
    <row r="247" spans="1:3">
      <c r="A247" s="2"/>
      <c r="B247" s="2"/>
      <c r="C247" s="4"/>
    </row>
    <row r="248" spans="1:3">
      <c r="A248" s="2"/>
      <c r="B248" s="2"/>
      <c r="C248" s="4"/>
    </row>
    <row r="249" spans="1:3">
      <c r="A249" s="2"/>
      <c r="B249" s="2"/>
      <c r="C249" s="4"/>
    </row>
    <row r="250" spans="1:3">
      <c r="A250" s="2"/>
      <c r="B250" s="2"/>
      <c r="C250" s="4"/>
    </row>
    <row r="251" spans="1:3">
      <c r="A251" s="2"/>
      <c r="B251" s="2"/>
      <c r="C251" s="4"/>
    </row>
    <row r="252" spans="1:3">
      <c r="A252" s="2"/>
      <c r="B252" s="2"/>
      <c r="C252" s="4"/>
    </row>
    <row r="253" spans="1:3">
      <c r="A253" s="2"/>
      <c r="B253" s="2"/>
      <c r="C253" s="4"/>
    </row>
    <row r="254" spans="1:3">
      <c r="A254" s="2"/>
      <c r="B254" s="2"/>
      <c r="C254" s="4"/>
    </row>
    <row r="255" spans="1:3">
      <c r="A255" s="2"/>
      <c r="B255" s="2"/>
      <c r="C255" s="4"/>
    </row>
    <row r="256" spans="1:3">
      <c r="A256" s="2"/>
      <c r="B256" s="2"/>
      <c r="C256" s="4"/>
    </row>
    <row r="257" spans="1:3">
      <c r="A257" s="2"/>
      <c r="B257" s="2"/>
      <c r="C257" s="4"/>
    </row>
    <row r="258" spans="1:3">
      <c r="A258" s="2"/>
      <c r="B258" s="2"/>
      <c r="C258" s="4"/>
    </row>
    <row r="259" spans="1:3">
      <c r="A259" s="2"/>
      <c r="B259" s="2"/>
      <c r="C259" s="4"/>
    </row>
    <row r="260" spans="1:3">
      <c r="A260" s="2"/>
      <c r="B260" s="2"/>
      <c r="C260" s="4"/>
    </row>
    <row r="261" spans="1:3">
      <c r="A261" s="2"/>
      <c r="B261" s="2"/>
      <c r="C261" s="4"/>
    </row>
  </sheetData>
  <mergeCells count="3">
    <mergeCell ref="B184:E184"/>
    <mergeCell ref="A1:F5"/>
    <mergeCell ref="A6:F7"/>
  </mergeCells>
  <phoneticPr fontId="6" type="noConversion"/>
  <pageMargins left="0.7" right="0.7" top="0.75" bottom="0.75" header="0.3" footer="0.3"/>
  <pageSetup paperSize="9" scale="45" fitToHeight="2" orientation="portrait" horizontalDpi="0" verticalDpi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3EB0-0237-2448-AC4A-169DF6BC0BFF}">
  <sheetPr>
    <tabColor rgb="FFC00000"/>
    <pageSetUpPr fitToPage="1"/>
  </sheetPr>
  <dimension ref="A1:K628"/>
  <sheetViews>
    <sheetView topLeftCell="B363" zoomScale="83" zoomScaleNormal="75" workbookViewId="0">
      <selection activeCell="I536" sqref="H536:I536"/>
    </sheetView>
  </sheetViews>
  <sheetFormatPr defaultColWidth="10.77734375" defaultRowHeight="20.399999999999999"/>
  <cols>
    <col min="1" max="1" width="86" style="1" bestFit="1" customWidth="1"/>
    <col min="2" max="2" width="58.33203125" style="233" bestFit="1" customWidth="1"/>
    <col min="3" max="3" width="21.33203125" style="5" bestFit="1" customWidth="1"/>
    <col min="4" max="4" width="18.33203125" style="3" bestFit="1" customWidth="1"/>
    <col min="5" max="5" width="12.109375" style="32" bestFit="1" customWidth="1"/>
    <col min="6" max="6" width="19" style="1" bestFit="1" customWidth="1"/>
    <col min="7" max="7" width="21" style="25" bestFit="1" customWidth="1"/>
    <col min="8" max="8" width="11" style="1" bestFit="1" customWidth="1"/>
    <col min="9" max="9" width="18.109375" style="1" bestFit="1" customWidth="1"/>
    <col min="10" max="10" width="24.6640625" style="331" bestFit="1" customWidth="1"/>
    <col min="11" max="11" width="12.109375" style="1" bestFit="1" customWidth="1"/>
    <col min="12" max="16384" width="10.77734375" style="1"/>
  </cols>
  <sheetData>
    <row r="1" spans="1:11" ht="31.95" customHeight="1">
      <c r="A1" s="499" t="s">
        <v>539</v>
      </c>
      <c r="B1" s="497"/>
      <c r="C1" s="497"/>
      <c r="D1" s="497"/>
      <c r="E1" s="497"/>
      <c r="F1" s="497"/>
      <c r="G1" s="497"/>
    </row>
    <row r="2" spans="1:11" ht="15" customHeight="1">
      <c r="A2" s="499"/>
      <c r="B2" s="497"/>
      <c r="C2" s="497"/>
      <c r="D2" s="497"/>
      <c r="E2" s="497"/>
      <c r="F2" s="497"/>
      <c r="G2" s="497"/>
    </row>
    <row r="3" spans="1:11" ht="15" customHeight="1">
      <c r="A3" s="499"/>
      <c r="B3" s="497"/>
      <c r="C3" s="497"/>
      <c r="D3" s="497"/>
      <c r="E3" s="497"/>
      <c r="F3" s="497"/>
      <c r="G3" s="497"/>
    </row>
    <row r="4" spans="1:11" ht="15" customHeight="1" thickBot="1">
      <c r="A4" s="500"/>
      <c r="B4" s="501"/>
      <c r="C4" s="501"/>
      <c r="D4" s="501"/>
      <c r="E4" s="501"/>
      <c r="F4" s="501"/>
      <c r="G4" s="501"/>
    </row>
    <row r="5" spans="1:11" ht="30" customHeight="1" thickBot="1">
      <c r="A5" s="502" t="s">
        <v>443</v>
      </c>
      <c r="B5" s="503"/>
      <c r="C5" s="503"/>
      <c r="D5" s="504"/>
      <c r="E5" s="141">
        <f>'RECAP ORDER '!E17</f>
        <v>1</v>
      </c>
      <c r="F5" s="142">
        <f>'RECAP ORDER '!F17</f>
        <v>9</v>
      </c>
      <c r="G5" s="143">
        <f>'RECAP ORDER '!G17</f>
        <v>2023</v>
      </c>
    </row>
    <row r="6" spans="1:11" ht="30" customHeight="1">
      <c r="A6" s="505" t="s">
        <v>1611</v>
      </c>
      <c r="B6" s="506"/>
      <c r="C6" s="506"/>
      <c r="D6" s="506"/>
      <c r="E6" s="506"/>
      <c r="F6" s="506"/>
      <c r="G6" s="507"/>
    </row>
    <row r="7" spans="1:11" ht="46.05" customHeight="1" thickBot="1">
      <c r="A7" s="508"/>
      <c r="B7" s="509"/>
      <c r="C7" s="509"/>
      <c r="D7" s="509"/>
      <c r="E7" s="509"/>
      <c r="F7" s="509"/>
      <c r="G7" s="510"/>
      <c r="J7" s="324"/>
      <c r="K7" s="324"/>
    </row>
    <row r="8" spans="1:11" s="43" customFormat="1" ht="34.799999999999997">
      <c r="A8" s="144" t="s">
        <v>168</v>
      </c>
      <c r="B8" s="144" t="s">
        <v>805</v>
      </c>
      <c r="C8" s="193" t="s">
        <v>927</v>
      </c>
      <c r="D8" s="204" t="s">
        <v>806</v>
      </c>
      <c r="E8" s="208" t="s">
        <v>169</v>
      </c>
      <c r="F8" s="211" t="s">
        <v>807</v>
      </c>
      <c r="G8" s="215" t="s">
        <v>804</v>
      </c>
      <c r="H8" s="39" t="s">
        <v>808</v>
      </c>
      <c r="I8" s="41" t="s">
        <v>126</v>
      </c>
      <c r="J8" s="324"/>
      <c r="K8" s="324"/>
    </row>
    <row r="9" spans="1:11" s="43" customFormat="1" ht="19.05" customHeight="1">
      <c r="A9" s="145" t="s">
        <v>809</v>
      </c>
      <c r="B9" s="225"/>
      <c r="C9" s="194"/>
      <c r="D9" s="194"/>
      <c r="E9" s="194"/>
      <c r="F9" s="194"/>
      <c r="G9" s="194"/>
      <c r="H9" s="134"/>
      <c r="I9" s="134"/>
      <c r="J9" s="321"/>
      <c r="K9" s="320">
        <f>Table70346[[#This Row],[UNIT 
BOTTLE PRICE]]*0.1</f>
        <v>0</v>
      </c>
    </row>
    <row r="10" spans="1:11" s="43" customFormat="1" ht="34.799999999999997">
      <c r="A10" s="146" t="s">
        <v>699</v>
      </c>
      <c r="B10" s="227"/>
      <c r="C10" s="195"/>
      <c r="D10" s="205"/>
      <c r="E10" s="209"/>
      <c r="F10" s="200"/>
      <c r="G10" s="216"/>
      <c r="J10" s="321"/>
      <c r="K10" s="320">
        <f>Table70346[[#This Row],[UNIT 
BOTTLE PRICE]]*0.1</f>
        <v>0</v>
      </c>
    </row>
    <row r="11" spans="1:11" s="43" customFormat="1" ht="24">
      <c r="A11" s="50" t="s">
        <v>946</v>
      </c>
      <c r="B11" s="78" t="s">
        <v>700</v>
      </c>
      <c r="C11" s="44" t="s">
        <v>928</v>
      </c>
      <c r="D11" s="44">
        <v>2020</v>
      </c>
      <c r="E11" s="157" t="s">
        <v>180</v>
      </c>
      <c r="F11" s="44">
        <v>6</v>
      </c>
      <c r="G11" s="86">
        <v>39.9</v>
      </c>
      <c r="H11" s="131"/>
      <c r="I11" s="132">
        <f>Table70346[[#This Row],[UNIT 
BOTTLE PRICE]]*Table70346[[#This Row],[QTY]]</f>
        <v>0</v>
      </c>
      <c r="J11" s="332"/>
      <c r="K11" s="320">
        <f>Table70346[[#This Row],[UNIT 
BOTTLE PRICE]]*0.1</f>
        <v>3.99</v>
      </c>
    </row>
    <row r="12" spans="1:11" s="43" customFormat="1" ht="24">
      <c r="A12" s="50" t="s">
        <v>947</v>
      </c>
      <c r="B12" s="78" t="s">
        <v>701</v>
      </c>
      <c r="C12" s="44" t="s">
        <v>928</v>
      </c>
      <c r="D12" s="44">
        <v>2020</v>
      </c>
      <c r="E12" s="157" t="s">
        <v>180</v>
      </c>
      <c r="F12" s="44">
        <v>6</v>
      </c>
      <c r="G12" s="86">
        <v>55</v>
      </c>
      <c r="H12" s="131"/>
      <c r="I12" s="132">
        <f>Table70346[[#This Row],[UNIT 
BOTTLE PRICE]]*Table70346[[#This Row],[QTY]]</f>
        <v>0</v>
      </c>
      <c r="J12" s="332"/>
      <c r="K12" s="320">
        <f>Table70346[[#This Row],[UNIT 
BOTTLE PRICE]]*0.1</f>
        <v>5.5</v>
      </c>
    </row>
    <row r="13" spans="1:11" s="43" customFormat="1" ht="24">
      <c r="A13" s="50" t="s">
        <v>948</v>
      </c>
      <c r="B13" s="78" t="s">
        <v>701</v>
      </c>
      <c r="C13" s="44" t="s">
        <v>928</v>
      </c>
      <c r="D13" s="44">
        <v>2017</v>
      </c>
      <c r="E13" s="157" t="s">
        <v>180</v>
      </c>
      <c r="F13" s="44">
        <v>6</v>
      </c>
      <c r="G13" s="86">
        <v>109</v>
      </c>
      <c r="H13" s="131"/>
      <c r="I13" s="132">
        <f>Table70346[[#This Row],[UNIT 
BOTTLE PRICE]]*Table70346[[#This Row],[QTY]]</f>
        <v>0</v>
      </c>
      <c r="J13" s="332"/>
      <c r="K13" s="320">
        <f>Table70346[[#This Row],[UNIT 
BOTTLE PRICE]]*0.1</f>
        <v>10.9</v>
      </c>
    </row>
    <row r="14" spans="1:11" s="43" customFormat="1" ht="24">
      <c r="A14" s="50" t="s">
        <v>948</v>
      </c>
      <c r="B14" s="226" t="s">
        <v>701</v>
      </c>
      <c r="C14" s="196" t="s">
        <v>928</v>
      </c>
      <c r="D14" s="44">
        <v>2020</v>
      </c>
      <c r="E14" s="157" t="s">
        <v>180</v>
      </c>
      <c r="F14" s="44">
        <v>6</v>
      </c>
      <c r="G14" s="217">
        <v>109</v>
      </c>
      <c r="H14" s="131"/>
      <c r="I14" s="132">
        <f>Table70346[[#This Row],[UNIT 
BOTTLE PRICE]]*Table70346[[#This Row],[QTY]]</f>
        <v>0</v>
      </c>
      <c r="J14" s="332"/>
      <c r="K14" s="320">
        <f>Table70346[[#This Row],[UNIT 
BOTTLE PRICE]]*0.1</f>
        <v>10.9</v>
      </c>
    </row>
    <row r="15" spans="1:11" s="43" customFormat="1" ht="24">
      <c r="A15" s="50" t="s">
        <v>949</v>
      </c>
      <c r="B15" s="78" t="s">
        <v>701</v>
      </c>
      <c r="C15" s="44" t="s">
        <v>928</v>
      </c>
      <c r="D15" s="44">
        <v>2018</v>
      </c>
      <c r="E15" s="157" t="s">
        <v>300</v>
      </c>
      <c r="F15" s="44">
        <v>6</v>
      </c>
      <c r="G15" s="86">
        <v>265</v>
      </c>
      <c r="H15" s="131"/>
      <c r="I15" s="132">
        <f>Table70346[[#This Row],[UNIT 
BOTTLE PRICE]]*Table70346[[#This Row],[QTY]]</f>
        <v>0</v>
      </c>
      <c r="J15" s="332"/>
      <c r="K15" s="320">
        <f>Table70346[[#This Row],[UNIT 
BOTTLE PRICE]]*0.1</f>
        <v>26.5</v>
      </c>
    </row>
    <row r="16" spans="1:11" s="43" customFormat="1" ht="24">
      <c r="A16" s="50" t="s">
        <v>950</v>
      </c>
      <c r="B16" s="78" t="s">
        <v>702</v>
      </c>
      <c r="C16" s="44" t="s">
        <v>929</v>
      </c>
      <c r="D16" s="44">
        <v>2018</v>
      </c>
      <c r="E16" s="157" t="s">
        <v>180</v>
      </c>
      <c r="F16" s="44">
        <v>6</v>
      </c>
      <c r="G16" s="86">
        <v>69</v>
      </c>
      <c r="H16" s="131"/>
      <c r="I16" s="132">
        <f>Table70346[[#This Row],[UNIT 
BOTTLE PRICE]]*Table70346[[#This Row],[QTY]]</f>
        <v>0</v>
      </c>
      <c r="J16" s="332"/>
      <c r="K16" s="320">
        <f>Table70346[[#This Row],[UNIT 
BOTTLE PRICE]]*0.1</f>
        <v>6.9</v>
      </c>
    </row>
    <row r="17" spans="1:11" s="43" customFormat="1" ht="24">
      <c r="A17" s="50" t="s">
        <v>951</v>
      </c>
      <c r="B17" s="78" t="s">
        <v>702</v>
      </c>
      <c r="C17" s="44" t="s">
        <v>929</v>
      </c>
      <c r="D17" s="44">
        <v>2016</v>
      </c>
      <c r="E17" s="157" t="s">
        <v>180</v>
      </c>
      <c r="F17" s="44">
        <v>6</v>
      </c>
      <c r="G17" s="86">
        <v>115</v>
      </c>
      <c r="H17" s="131"/>
      <c r="I17" s="132">
        <f>Table70346[[#This Row],[UNIT 
BOTTLE PRICE]]*Table70346[[#This Row],[QTY]]</f>
        <v>0</v>
      </c>
      <c r="J17" s="332"/>
      <c r="K17" s="320">
        <f>Table70346[[#This Row],[UNIT 
BOTTLE PRICE]]*0.1</f>
        <v>11.5</v>
      </c>
    </row>
    <row r="18" spans="1:11" s="43" customFormat="1" ht="24">
      <c r="A18" s="50" t="s">
        <v>952</v>
      </c>
      <c r="B18" s="78" t="s">
        <v>703</v>
      </c>
      <c r="C18" s="44" t="s">
        <v>930</v>
      </c>
      <c r="D18" s="44">
        <v>2017</v>
      </c>
      <c r="E18" s="157" t="s">
        <v>180</v>
      </c>
      <c r="F18" s="198">
        <v>6</v>
      </c>
      <c r="G18" s="86">
        <v>89</v>
      </c>
      <c r="H18" s="131"/>
      <c r="I18" s="132">
        <f>Table70346[[#This Row],[UNIT 
BOTTLE PRICE]]*Table70346[[#This Row],[QTY]]</f>
        <v>0</v>
      </c>
      <c r="J18" s="332"/>
      <c r="K18" s="320">
        <f>Table70346[[#This Row],[UNIT 
BOTTLE PRICE]]*0.1</f>
        <v>8.9</v>
      </c>
    </row>
    <row r="19" spans="1:11" s="43" customFormat="1" ht="24">
      <c r="A19" s="50" t="s">
        <v>952</v>
      </c>
      <c r="B19" s="226" t="s">
        <v>703</v>
      </c>
      <c r="C19" s="196" t="s">
        <v>930</v>
      </c>
      <c r="D19" s="44">
        <v>2020</v>
      </c>
      <c r="E19" s="157" t="s">
        <v>180</v>
      </c>
      <c r="F19" s="198">
        <v>6</v>
      </c>
      <c r="G19" s="217">
        <v>89</v>
      </c>
      <c r="H19" s="131"/>
      <c r="I19" s="132">
        <f>Table70346[[#This Row],[UNIT 
BOTTLE PRICE]]*Table70346[[#This Row],[QTY]]</f>
        <v>0</v>
      </c>
      <c r="J19" s="332"/>
      <c r="K19" s="320">
        <f>Table70346[[#This Row],[UNIT 
BOTTLE PRICE]]*0.1</f>
        <v>8.9</v>
      </c>
    </row>
    <row r="20" spans="1:11" s="43" customFormat="1" ht="24">
      <c r="A20" s="50" t="s">
        <v>953</v>
      </c>
      <c r="B20" s="78" t="s">
        <v>703</v>
      </c>
      <c r="C20" s="44" t="s">
        <v>930</v>
      </c>
      <c r="D20" s="44">
        <v>2020</v>
      </c>
      <c r="E20" s="157" t="s">
        <v>300</v>
      </c>
      <c r="F20" s="198">
        <v>6</v>
      </c>
      <c r="G20" s="86">
        <v>229</v>
      </c>
      <c r="H20" s="131"/>
      <c r="I20" s="132">
        <f>Table70346[[#This Row],[UNIT 
BOTTLE PRICE]]*Table70346[[#This Row],[QTY]]</f>
        <v>0</v>
      </c>
      <c r="J20" s="332"/>
      <c r="K20" s="320">
        <f>Table70346[[#This Row],[UNIT 
BOTTLE PRICE]]*0.1</f>
        <v>22.900000000000002</v>
      </c>
    </row>
    <row r="21" spans="1:11" s="43" customFormat="1" ht="36.6">
      <c r="A21" s="148" t="s">
        <v>704</v>
      </c>
      <c r="B21" s="227"/>
      <c r="C21" s="197"/>
      <c r="D21" s="44"/>
      <c r="E21" s="157"/>
      <c r="F21" s="44"/>
      <c r="G21" s="86"/>
      <c r="I21" s="133"/>
      <c r="J21" s="321"/>
      <c r="K21" s="320">
        <f>Table70346[[#This Row],[UNIT 
BOTTLE PRICE]]*0.1</f>
        <v>0</v>
      </c>
    </row>
    <row r="22" spans="1:11" s="43" customFormat="1" ht="24">
      <c r="A22" s="50" t="s">
        <v>954</v>
      </c>
      <c r="B22" s="78" t="s">
        <v>1214</v>
      </c>
      <c r="C22" s="44" t="s">
        <v>928</v>
      </c>
      <c r="D22" s="44">
        <v>2018</v>
      </c>
      <c r="E22" s="157" t="s">
        <v>180</v>
      </c>
      <c r="F22" s="44">
        <v>12</v>
      </c>
      <c r="G22" s="86">
        <v>45</v>
      </c>
      <c r="H22" s="131"/>
      <c r="I22" s="132">
        <f>Table70346[[#This Row],[UNIT 
BOTTLE PRICE]]*Table70346[[#This Row],[QTY]]</f>
        <v>0</v>
      </c>
      <c r="J22" s="332"/>
      <c r="K22" s="320">
        <f>Table70346[[#This Row],[UNIT 
BOTTLE PRICE]]*0.1</f>
        <v>4.5</v>
      </c>
    </row>
    <row r="23" spans="1:11" s="43" customFormat="1" ht="24">
      <c r="A23" s="50" t="s">
        <v>955</v>
      </c>
      <c r="B23" s="78" t="s">
        <v>706</v>
      </c>
      <c r="C23" s="44" t="s">
        <v>930</v>
      </c>
      <c r="D23" s="44">
        <v>2019</v>
      </c>
      <c r="E23" s="157" t="s">
        <v>180</v>
      </c>
      <c r="F23" s="44">
        <v>12</v>
      </c>
      <c r="G23" s="86">
        <v>45</v>
      </c>
      <c r="H23" s="131"/>
      <c r="I23" s="132">
        <f>Table70346[[#This Row],[UNIT 
BOTTLE PRICE]]*Table70346[[#This Row],[QTY]]</f>
        <v>0</v>
      </c>
      <c r="J23" s="332"/>
      <c r="K23" s="320">
        <f>Table70346[[#This Row],[UNIT 
BOTTLE PRICE]]*0.1</f>
        <v>4.5</v>
      </c>
    </row>
    <row r="24" spans="1:11" s="43" customFormat="1" ht="24">
      <c r="A24" s="50" t="s">
        <v>956</v>
      </c>
      <c r="B24" s="78" t="s">
        <v>705</v>
      </c>
      <c r="C24" s="44" t="s">
        <v>928</v>
      </c>
      <c r="D24" s="44">
        <v>2017</v>
      </c>
      <c r="E24" s="157" t="s">
        <v>180</v>
      </c>
      <c r="F24" s="44">
        <v>12</v>
      </c>
      <c r="G24" s="86">
        <v>59</v>
      </c>
      <c r="H24" s="131"/>
      <c r="I24" s="132">
        <f>Table70346[[#This Row],[UNIT 
BOTTLE PRICE]]*Table70346[[#This Row],[QTY]]</f>
        <v>0</v>
      </c>
      <c r="J24" s="332"/>
      <c r="K24" s="320">
        <f>Table70346[[#This Row],[UNIT 
BOTTLE PRICE]]*0.1</f>
        <v>5.9</v>
      </c>
    </row>
    <row r="25" spans="1:11" s="43" customFormat="1" ht="24">
      <c r="A25" s="50" t="s">
        <v>956</v>
      </c>
      <c r="B25" s="78" t="s">
        <v>706</v>
      </c>
      <c r="C25" s="44" t="s">
        <v>930</v>
      </c>
      <c r="D25" s="44">
        <v>2019</v>
      </c>
      <c r="E25" s="157" t="s">
        <v>180</v>
      </c>
      <c r="F25" s="44">
        <v>12</v>
      </c>
      <c r="G25" s="86">
        <v>79</v>
      </c>
      <c r="H25" s="131"/>
      <c r="I25" s="132">
        <f>Table70346[[#This Row],[UNIT 
BOTTLE PRICE]]*Table70346[[#This Row],[QTY]]</f>
        <v>0</v>
      </c>
      <c r="J25" s="332"/>
      <c r="K25" s="320">
        <f>Table70346[[#This Row],[UNIT 
BOTTLE PRICE]]*0.1</f>
        <v>7.9</v>
      </c>
    </row>
    <row r="26" spans="1:11" s="43" customFormat="1" ht="24">
      <c r="A26" s="50" t="s">
        <v>957</v>
      </c>
      <c r="B26" s="78" t="s">
        <v>707</v>
      </c>
      <c r="C26" s="44" t="s">
        <v>930</v>
      </c>
      <c r="D26" s="44">
        <v>2020</v>
      </c>
      <c r="E26" s="157" t="s">
        <v>180</v>
      </c>
      <c r="F26" s="44">
        <v>12</v>
      </c>
      <c r="G26" s="86">
        <v>49.99</v>
      </c>
      <c r="H26" s="131"/>
      <c r="I26" s="132">
        <f>Table70346[[#This Row],[UNIT 
BOTTLE PRICE]]*Table70346[[#This Row],[QTY]]</f>
        <v>0</v>
      </c>
      <c r="J26" s="332"/>
      <c r="K26" s="320">
        <f>Table70346[[#This Row],[UNIT 
BOTTLE PRICE]]*0.1</f>
        <v>4.9990000000000006</v>
      </c>
    </row>
    <row r="27" spans="1:11" s="43" customFormat="1" ht="24">
      <c r="A27" s="50" t="s">
        <v>958</v>
      </c>
      <c r="B27" s="78" t="s">
        <v>707</v>
      </c>
      <c r="C27" s="44" t="s">
        <v>930</v>
      </c>
      <c r="D27" s="44">
        <v>2019</v>
      </c>
      <c r="E27" s="157" t="s">
        <v>300</v>
      </c>
      <c r="F27" s="44">
        <v>3</v>
      </c>
      <c r="G27" s="86">
        <v>115</v>
      </c>
      <c r="H27" s="131"/>
      <c r="I27" s="132">
        <f>Table70346[[#This Row],[UNIT 
BOTTLE PRICE]]*Table70346[[#This Row],[QTY]]</f>
        <v>0</v>
      </c>
      <c r="J27" s="332"/>
      <c r="K27" s="320">
        <f>Table70346[[#This Row],[UNIT 
BOTTLE PRICE]]*0.1</f>
        <v>11.5</v>
      </c>
    </row>
    <row r="28" spans="1:11" s="43" customFormat="1" ht="24">
      <c r="A28" s="50" t="s">
        <v>959</v>
      </c>
      <c r="B28" s="226" t="s">
        <v>708</v>
      </c>
      <c r="C28" s="196" t="s">
        <v>929</v>
      </c>
      <c r="D28" s="44">
        <v>2016</v>
      </c>
      <c r="E28" s="157" t="s">
        <v>180</v>
      </c>
      <c r="F28" s="44">
        <v>12</v>
      </c>
      <c r="G28" s="86">
        <v>75</v>
      </c>
      <c r="H28" s="131"/>
      <c r="I28" s="132">
        <f>Table70346[[#This Row],[UNIT 
BOTTLE PRICE]]*Table70346[[#This Row],[QTY]]</f>
        <v>0</v>
      </c>
      <c r="J28" s="332"/>
      <c r="K28" s="320">
        <f>Table70346[[#This Row],[UNIT 
BOTTLE PRICE]]*0.1</f>
        <v>7.5</v>
      </c>
    </row>
    <row r="29" spans="1:11" s="43" customFormat="1" ht="24">
      <c r="A29" s="50" t="s">
        <v>960</v>
      </c>
      <c r="B29" s="78" t="s">
        <v>708</v>
      </c>
      <c r="C29" s="44" t="s">
        <v>929</v>
      </c>
      <c r="D29" s="44">
        <v>2015</v>
      </c>
      <c r="E29" s="157" t="s">
        <v>180</v>
      </c>
      <c r="F29" s="44">
        <v>12</v>
      </c>
      <c r="G29" s="86">
        <v>124.88</v>
      </c>
      <c r="H29" s="131"/>
      <c r="I29" s="132">
        <f>Table70346[[#This Row],[UNIT 
BOTTLE PRICE]]*Table70346[[#This Row],[QTY]]</f>
        <v>0</v>
      </c>
      <c r="J29" s="332"/>
      <c r="K29" s="320">
        <f>Table70346[[#This Row],[UNIT 
BOTTLE PRICE]]*0.1</f>
        <v>12.488</v>
      </c>
    </row>
    <row r="30" spans="1:11" s="43" customFormat="1" ht="24">
      <c r="A30" s="50" t="s">
        <v>960</v>
      </c>
      <c r="B30" s="226" t="s">
        <v>708</v>
      </c>
      <c r="C30" s="196" t="s">
        <v>929</v>
      </c>
      <c r="D30" s="44">
        <v>2016</v>
      </c>
      <c r="E30" s="157" t="s">
        <v>180</v>
      </c>
      <c r="F30" s="44">
        <v>12</v>
      </c>
      <c r="G30" s="86">
        <v>124.88</v>
      </c>
      <c r="H30" s="131"/>
      <c r="I30" s="132">
        <f>Table70346[[#This Row],[UNIT 
BOTTLE PRICE]]*Table70346[[#This Row],[QTY]]</f>
        <v>0</v>
      </c>
      <c r="J30" s="332"/>
      <c r="K30" s="320">
        <f>Table70346[[#This Row],[UNIT 
BOTTLE PRICE]]*0.1</f>
        <v>12.488</v>
      </c>
    </row>
    <row r="31" spans="1:11" s="43" customFormat="1" ht="24">
      <c r="A31" s="50" t="s">
        <v>961</v>
      </c>
      <c r="B31" s="78" t="s">
        <v>708</v>
      </c>
      <c r="C31" s="44" t="s">
        <v>929</v>
      </c>
      <c r="D31" s="44">
        <v>1996</v>
      </c>
      <c r="E31" s="157" t="s">
        <v>180</v>
      </c>
      <c r="F31" s="44">
        <v>12</v>
      </c>
      <c r="G31" s="86">
        <v>595</v>
      </c>
      <c r="H31" s="131"/>
      <c r="I31" s="132">
        <f>Table70346[[#This Row],[UNIT 
BOTTLE PRICE]]*Table70346[[#This Row],[QTY]]</f>
        <v>0</v>
      </c>
      <c r="J31" s="332"/>
      <c r="K31" s="320">
        <f>Table70346[[#This Row],[UNIT 
BOTTLE PRICE]]*0.1</f>
        <v>59.5</v>
      </c>
    </row>
    <row r="32" spans="1:11" s="43" customFormat="1" ht="24">
      <c r="A32" s="50" t="s">
        <v>962</v>
      </c>
      <c r="B32" s="78" t="s">
        <v>703</v>
      </c>
      <c r="C32" s="44" t="s">
        <v>930</v>
      </c>
      <c r="D32" s="44">
        <v>2017</v>
      </c>
      <c r="E32" s="157" t="s">
        <v>180</v>
      </c>
      <c r="F32" s="44">
        <v>6</v>
      </c>
      <c r="G32" s="86">
        <v>235</v>
      </c>
      <c r="H32" s="131"/>
      <c r="I32" s="132">
        <f>Table70346[[#This Row],[UNIT 
BOTTLE PRICE]]*Table70346[[#This Row],[QTY]]</f>
        <v>0</v>
      </c>
      <c r="J32" s="332"/>
      <c r="K32" s="320">
        <f>Table70346[[#This Row],[UNIT 
BOTTLE PRICE]]*0.1</f>
        <v>23.5</v>
      </c>
    </row>
    <row r="33" spans="1:11" s="43" customFormat="1" ht="36.6">
      <c r="A33" s="148" t="s">
        <v>1243</v>
      </c>
      <c r="B33" s="226"/>
      <c r="C33" s="44"/>
      <c r="D33" s="157"/>
      <c r="E33" s="80"/>
      <c r="F33" s="44"/>
      <c r="G33" s="217"/>
      <c r="H33" s="131"/>
      <c r="I33" s="132"/>
      <c r="J33" s="321"/>
      <c r="K33" s="320">
        <f>Table70346[[#This Row],[UNIT 
BOTTLE PRICE]]*0.1</f>
        <v>0</v>
      </c>
    </row>
    <row r="34" spans="1:11" s="43" customFormat="1" ht="24">
      <c r="A34" s="120" t="s">
        <v>1244</v>
      </c>
      <c r="B34" s="226" t="s">
        <v>708</v>
      </c>
      <c r="C34" s="44" t="s">
        <v>929</v>
      </c>
      <c r="D34" s="196">
        <v>2011</v>
      </c>
      <c r="E34" s="157" t="s">
        <v>180</v>
      </c>
      <c r="F34" s="44">
        <v>6</v>
      </c>
      <c r="G34" s="217">
        <v>1775</v>
      </c>
      <c r="H34" s="131"/>
      <c r="I34" s="132">
        <f>Table70346[[#This Row],[UNIT 
BOTTLE PRICE]]*Table70346[[#This Row],[QTY]]</f>
        <v>0</v>
      </c>
      <c r="J34" s="332"/>
      <c r="K34" s="320">
        <f>Table70346[[#This Row],[UNIT 
BOTTLE PRICE]]*0.1</f>
        <v>177.5</v>
      </c>
    </row>
    <row r="35" spans="1:11" s="43" customFormat="1" ht="24">
      <c r="A35" s="120" t="s">
        <v>1244</v>
      </c>
      <c r="B35" s="226" t="s">
        <v>708</v>
      </c>
      <c r="C35" s="44" t="s">
        <v>929</v>
      </c>
      <c r="D35" s="196">
        <v>2016</v>
      </c>
      <c r="E35" s="157" t="s">
        <v>180</v>
      </c>
      <c r="F35" s="44">
        <v>6</v>
      </c>
      <c r="G35" s="217">
        <v>1050</v>
      </c>
      <c r="H35" s="131"/>
      <c r="I35" s="132">
        <f>Table70346[[#This Row],[UNIT 
BOTTLE PRICE]]*Table70346[[#This Row],[QTY]]</f>
        <v>0</v>
      </c>
      <c r="J35" s="332"/>
      <c r="K35" s="320">
        <f>Table70346[[#This Row],[UNIT 
BOTTLE PRICE]]*0.1</f>
        <v>105</v>
      </c>
    </row>
    <row r="36" spans="1:11" s="43" customFormat="1" ht="34.799999999999997">
      <c r="A36" s="149" t="s">
        <v>621</v>
      </c>
      <c r="B36" s="227"/>
      <c r="C36" s="197"/>
      <c r="D36" s="196"/>
      <c r="E36" s="157"/>
      <c r="F36" s="44"/>
      <c r="G36" s="86"/>
      <c r="I36" s="133"/>
      <c r="J36" s="321"/>
      <c r="K36" s="320">
        <f>Table70346[[#This Row],[UNIT 
BOTTLE PRICE]]*0.1</f>
        <v>0</v>
      </c>
    </row>
    <row r="37" spans="1:11" s="43" customFormat="1" ht="24">
      <c r="A37" s="50" t="s">
        <v>963</v>
      </c>
      <c r="B37" s="78" t="s">
        <v>709</v>
      </c>
      <c r="C37" s="44" t="s">
        <v>928</v>
      </c>
      <c r="D37" s="44">
        <v>2016</v>
      </c>
      <c r="E37" s="157" t="s">
        <v>180</v>
      </c>
      <c r="F37" s="44">
        <v>6</v>
      </c>
      <c r="G37" s="86">
        <v>69</v>
      </c>
      <c r="H37" s="131"/>
      <c r="I37" s="132">
        <f>Table70346[[#This Row],[UNIT 
BOTTLE PRICE]]*Table70346[[#This Row],[QTY]]</f>
        <v>0</v>
      </c>
      <c r="J37" s="332"/>
      <c r="K37" s="320">
        <f>Table70346[[#This Row],[UNIT 
BOTTLE PRICE]]*0.1</f>
        <v>6.9</v>
      </c>
    </row>
    <row r="38" spans="1:11" s="43" customFormat="1" ht="24">
      <c r="A38" s="50" t="s">
        <v>964</v>
      </c>
      <c r="B38" s="78" t="s">
        <v>710</v>
      </c>
      <c r="C38" s="44" t="s">
        <v>930</v>
      </c>
      <c r="D38" s="44">
        <v>2015</v>
      </c>
      <c r="E38" s="157" t="s">
        <v>180</v>
      </c>
      <c r="F38" s="44">
        <v>6</v>
      </c>
      <c r="G38" s="86">
        <v>59</v>
      </c>
      <c r="H38" s="131"/>
      <c r="I38" s="132">
        <f>Table70346[[#This Row],[UNIT 
BOTTLE PRICE]]*Table70346[[#This Row],[QTY]]</f>
        <v>0</v>
      </c>
      <c r="J38" s="332"/>
      <c r="K38" s="320">
        <f>Table70346[[#This Row],[UNIT 
BOTTLE PRICE]]*0.1</f>
        <v>5.9</v>
      </c>
    </row>
    <row r="39" spans="1:11" s="43" customFormat="1" ht="24">
      <c r="A39" s="50" t="s">
        <v>965</v>
      </c>
      <c r="B39" s="78" t="s">
        <v>706</v>
      </c>
      <c r="C39" s="44" t="s">
        <v>930</v>
      </c>
      <c r="D39" s="44">
        <v>2015</v>
      </c>
      <c r="E39" s="157" t="s">
        <v>180</v>
      </c>
      <c r="F39" s="44">
        <v>6</v>
      </c>
      <c r="G39" s="86">
        <v>68</v>
      </c>
      <c r="H39" s="131"/>
      <c r="I39" s="132">
        <f>Table70346[[#This Row],[UNIT 
BOTTLE PRICE]]*Table70346[[#This Row],[QTY]]</f>
        <v>0</v>
      </c>
      <c r="J39" s="332"/>
      <c r="K39" s="320">
        <f>Table70346[[#This Row],[UNIT 
BOTTLE PRICE]]*0.1</f>
        <v>6.8000000000000007</v>
      </c>
    </row>
    <row r="40" spans="1:11" s="43" customFormat="1" ht="24">
      <c r="A40" s="50" t="s">
        <v>966</v>
      </c>
      <c r="B40" s="78" t="s">
        <v>706</v>
      </c>
      <c r="C40" s="44" t="s">
        <v>930</v>
      </c>
      <c r="D40" s="44">
        <v>2014</v>
      </c>
      <c r="E40" s="157" t="s">
        <v>300</v>
      </c>
      <c r="F40" s="44">
        <v>6</v>
      </c>
      <c r="G40" s="86">
        <v>155</v>
      </c>
      <c r="H40" s="131"/>
      <c r="I40" s="132">
        <f>Table70346[[#This Row],[UNIT 
BOTTLE PRICE]]*Table70346[[#This Row],[QTY]]</f>
        <v>0</v>
      </c>
      <c r="J40" s="332"/>
      <c r="K40" s="320">
        <f>Table70346[[#This Row],[UNIT 
BOTTLE PRICE]]*0.1</f>
        <v>15.5</v>
      </c>
    </row>
    <row r="41" spans="1:11" s="43" customFormat="1" ht="24">
      <c r="A41" s="50" t="s">
        <v>967</v>
      </c>
      <c r="B41" s="78" t="s">
        <v>710</v>
      </c>
      <c r="C41" s="44" t="s">
        <v>930</v>
      </c>
      <c r="D41" s="44">
        <v>2016</v>
      </c>
      <c r="E41" s="157" t="s">
        <v>180</v>
      </c>
      <c r="F41" s="44">
        <v>6</v>
      </c>
      <c r="G41" s="86">
        <v>119</v>
      </c>
      <c r="H41" s="131"/>
      <c r="I41" s="132">
        <f>Table70346[[#This Row],[UNIT 
BOTTLE PRICE]]*Table70346[[#This Row],[QTY]]</f>
        <v>0</v>
      </c>
      <c r="J41" s="332"/>
      <c r="K41" s="320">
        <f>Table70346[[#This Row],[UNIT 
BOTTLE PRICE]]*0.1</f>
        <v>11.9</v>
      </c>
    </row>
    <row r="42" spans="1:11" s="43" customFormat="1" ht="24">
      <c r="A42" s="50" t="s">
        <v>968</v>
      </c>
      <c r="B42" s="78" t="s">
        <v>710</v>
      </c>
      <c r="C42" s="44" t="s">
        <v>930</v>
      </c>
      <c r="D42" s="44">
        <v>2014</v>
      </c>
      <c r="E42" s="157" t="s">
        <v>300</v>
      </c>
      <c r="F42" s="44">
        <v>6</v>
      </c>
      <c r="G42" s="86">
        <v>239</v>
      </c>
      <c r="H42" s="131"/>
      <c r="I42" s="132">
        <f>Table70346[[#This Row],[UNIT 
BOTTLE PRICE]]*Table70346[[#This Row],[QTY]]</f>
        <v>0</v>
      </c>
      <c r="J42" s="332"/>
      <c r="K42" s="320">
        <f>Table70346[[#This Row],[UNIT 
BOTTLE PRICE]]*0.1</f>
        <v>23.900000000000002</v>
      </c>
    </row>
    <row r="43" spans="1:11" s="43" customFormat="1" ht="24">
      <c r="A43" s="50" t="s">
        <v>968</v>
      </c>
      <c r="B43" s="78" t="s">
        <v>710</v>
      </c>
      <c r="C43" s="44" t="s">
        <v>930</v>
      </c>
      <c r="D43" s="44">
        <v>2016</v>
      </c>
      <c r="E43" s="157" t="s">
        <v>300</v>
      </c>
      <c r="F43" s="44">
        <v>6</v>
      </c>
      <c r="G43" s="86">
        <v>239</v>
      </c>
      <c r="H43" s="131"/>
      <c r="I43" s="132">
        <f>Table70346[[#This Row],[UNIT 
BOTTLE PRICE]]*Table70346[[#This Row],[QTY]]</f>
        <v>0</v>
      </c>
      <c r="J43" s="332"/>
      <c r="K43" s="320">
        <f>Table70346[[#This Row],[UNIT 
BOTTLE PRICE]]*0.1</f>
        <v>23.900000000000002</v>
      </c>
    </row>
    <row r="44" spans="1:11" s="43" customFormat="1" ht="24">
      <c r="A44" s="50" t="s">
        <v>969</v>
      </c>
      <c r="B44" s="78" t="s">
        <v>710</v>
      </c>
      <c r="C44" s="196" t="s">
        <v>930</v>
      </c>
      <c r="D44" s="44">
        <v>2009</v>
      </c>
      <c r="E44" s="157" t="s">
        <v>180</v>
      </c>
      <c r="F44" s="44">
        <v>6</v>
      </c>
      <c r="G44" s="86">
        <v>79</v>
      </c>
      <c r="H44" s="131"/>
      <c r="I44" s="132">
        <f>Table70346[[#This Row],[UNIT 
BOTTLE PRICE]]*Table70346[[#This Row],[QTY]]</f>
        <v>0</v>
      </c>
      <c r="J44" s="332"/>
      <c r="K44" s="320">
        <f>Table70346[[#This Row],[UNIT 
BOTTLE PRICE]]*0.1</f>
        <v>7.9</v>
      </c>
    </row>
    <row r="45" spans="1:11" s="43" customFormat="1" ht="24">
      <c r="A45" s="50" t="s">
        <v>969</v>
      </c>
      <c r="B45" s="78" t="s">
        <v>710</v>
      </c>
      <c r="C45" s="44" t="s">
        <v>930</v>
      </c>
      <c r="D45" s="44">
        <v>2016</v>
      </c>
      <c r="E45" s="157" t="s">
        <v>180</v>
      </c>
      <c r="F45" s="44">
        <v>6</v>
      </c>
      <c r="G45" s="86">
        <v>79</v>
      </c>
      <c r="H45" s="131"/>
      <c r="I45" s="132">
        <f>Table70346[[#This Row],[UNIT 
BOTTLE PRICE]]*Table70346[[#This Row],[QTY]]</f>
        <v>0</v>
      </c>
      <c r="J45" s="332"/>
      <c r="K45" s="320">
        <f>Table70346[[#This Row],[UNIT 
BOTTLE PRICE]]*0.1</f>
        <v>7.9</v>
      </c>
    </row>
    <row r="46" spans="1:11" s="43" customFormat="1" ht="24">
      <c r="A46" s="50" t="s">
        <v>970</v>
      </c>
      <c r="B46" s="78" t="s">
        <v>710</v>
      </c>
      <c r="C46" s="44" t="s">
        <v>930</v>
      </c>
      <c r="D46" s="44">
        <v>2012</v>
      </c>
      <c r="E46" s="157" t="s">
        <v>300</v>
      </c>
      <c r="F46" s="44">
        <v>6</v>
      </c>
      <c r="G46" s="86">
        <v>165</v>
      </c>
      <c r="H46" s="131"/>
      <c r="I46" s="132">
        <f>Table70346[[#This Row],[UNIT 
BOTTLE PRICE]]*Table70346[[#This Row],[QTY]]</f>
        <v>0</v>
      </c>
      <c r="J46" s="332"/>
      <c r="K46" s="320">
        <f>Table70346[[#This Row],[UNIT 
BOTTLE PRICE]]*0.1</f>
        <v>16.5</v>
      </c>
    </row>
    <row r="47" spans="1:11" s="43" customFormat="1" ht="24">
      <c r="A47" s="50" t="s">
        <v>972</v>
      </c>
      <c r="B47" s="78" t="s">
        <v>710</v>
      </c>
      <c r="C47" s="44" t="s">
        <v>930</v>
      </c>
      <c r="D47" s="44">
        <v>2018</v>
      </c>
      <c r="E47" s="157" t="s">
        <v>300</v>
      </c>
      <c r="F47" s="44">
        <v>6</v>
      </c>
      <c r="G47" s="86">
        <v>165</v>
      </c>
      <c r="H47" s="131"/>
      <c r="I47" s="132">
        <f>Table70346[[#This Row],[UNIT 
BOTTLE PRICE]]*Table70346[[#This Row],[QTY]]</f>
        <v>0</v>
      </c>
      <c r="J47" s="332"/>
      <c r="K47" s="320">
        <f>Table70346[[#This Row],[UNIT 
BOTTLE PRICE]]*0.1</f>
        <v>16.5</v>
      </c>
    </row>
    <row r="48" spans="1:11" s="43" customFormat="1" ht="24">
      <c r="A48" s="50" t="s">
        <v>971</v>
      </c>
      <c r="B48" s="78" t="s">
        <v>710</v>
      </c>
      <c r="C48" s="44" t="s">
        <v>930</v>
      </c>
      <c r="D48" s="44">
        <v>2009</v>
      </c>
      <c r="E48" s="157" t="s">
        <v>301</v>
      </c>
      <c r="F48" s="44">
        <v>1</v>
      </c>
      <c r="G48" s="86">
        <v>415</v>
      </c>
      <c r="H48" s="131"/>
      <c r="I48" s="132">
        <f>Table70346[[#This Row],[UNIT 
BOTTLE PRICE]]*Table70346[[#This Row],[QTY]]</f>
        <v>0</v>
      </c>
      <c r="J48" s="332"/>
      <c r="K48" s="320">
        <f>Table70346[[#This Row],[UNIT 
BOTTLE PRICE]]*0.1</f>
        <v>41.5</v>
      </c>
    </row>
    <row r="49" spans="1:11" s="43" customFormat="1" ht="24">
      <c r="A49" s="50" t="s">
        <v>973</v>
      </c>
      <c r="B49" s="78" t="s">
        <v>710</v>
      </c>
      <c r="C49" s="44" t="s">
        <v>930</v>
      </c>
      <c r="D49" s="44">
        <v>2018</v>
      </c>
      <c r="E49" s="157" t="s">
        <v>301</v>
      </c>
      <c r="F49" s="44">
        <v>1</v>
      </c>
      <c r="G49" s="86">
        <v>415</v>
      </c>
      <c r="H49" s="131"/>
      <c r="I49" s="132">
        <f>Table70346[[#This Row],[UNIT 
BOTTLE PRICE]]*Table70346[[#This Row],[QTY]]</f>
        <v>0</v>
      </c>
      <c r="J49" s="332"/>
      <c r="K49" s="320">
        <f>Table70346[[#This Row],[UNIT 
BOTTLE PRICE]]*0.1</f>
        <v>41.5</v>
      </c>
    </row>
    <row r="50" spans="1:11" s="43" customFormat="1" ht="24">
      <c r="A50" s="50" t="s">
        <v>974</v>
      </c>
      <c r="B50" s="78" t="s">
        <v>710</v>
      </c>
      <c r="C50" s="44" t="s">
        <v>930</v>
      </c>
      <c r="D50" s="44">
        <v>2009</v>
      </c>
      <c r="E50" s="157" t="s">
        <v>302</v>
      </c>
      <c r="F50" s="44">
        <v>1</v>
      </c>
      <c r="G50" s="86">
        <v>790</v>
      </c>
      <c r="H50" s="131"/>
      <c r="I50" s="132">
        <f>Table70346[[#This Row],[UNIT 
BOTTLE PRICE]]*Table70346[[#This Row],[QTY]]</f>
        <v>0</v>
      </c>
      <c r="J50" s="332"/>
      <c r="K50" s="320">
        <f>Table70346[[#This Row],[UNIT 
BOTTLE PRICE]]*0.1</f>
        <v>79</v>
      </c>
    </row>
    <row r="51" spans="1:11" s="43" customFormat="1" ht="24">
      <c r="A51" s="50" t="s">
        <v>975</v>
      </c>
      <c r="B51" s="78" t="s">
        <v>710</v>
      </c>
      <c r="C51" s="44" t="s">
        <v>930</v>
      </c>
      <c r="D51" s="44">
        <v>2009</v>
      </c>
      <c r="E51" s="157" t="s">
        <v>303</v>
      </c>
      <c r="F51" s="44">
        <v>1</v>
      </c>
      <c r="G51" s="86">
        <v>2699</v>
      </c>
      <c r="H51" s="131"/>
      <c r="I51" s="132">
        <f>Table70346[[#This Row],[UNIT 
BOTTLE PRICE]]*Table70346[[#This Row],[QTY]]</f>
        <v>0</v>
      </c>
      <c r="J51" s="332"/>
      <c r="K51" s="320">
        <f>Table70346[[#This Row],[UNIT 
BOTTLE PRICE]]*0.1</f>
        <v>269.90000000000003</v>
      </c>
    </row>
    <row r="52" spans="1:11" s="43" customFormat="1" ht="24">
      <c r="A52" s="50" t="s">
        <v>976</v>
      </c>
      <c r="B52" s="78" t="s">
        <v>710</v>
      </c>
      <c r="C52" s="44" t="s">
        <v>930</v>
      </c>
      <c r="D52" s="44">
        <v>2009</v>
      </c>
      <c r="E52" s="157" t="s">
        <v>304</v>
      </c>
      <c r="F52" s="44">
        <v>1</v>
      </c>
      <c r="G52" s="86">
        <v>4750</v>
      </c>
      <c r="H52" s="131"/>
      <c r="I52" s="132">
        <f>Table70346[[#This Row],[UNIT 
BOTTLE PRICE]]*Table70346[[#This Row],[QTY]]</f>
        <v>0</v>
      </c>
      <c r="J52" s="332"/>
      <c r="K52" s="320">
        <f>Table70346[[#This Row],[UNIT 
BOTTLE PRICE]]*0.1</f>
        <v>475</v>
      </c>
    </row>
    <row r="53" spans="1:11" s="43" customFormat="1" ht="34.799999999999997">
      <c r="A53" s="149" t="s">
        <v>711</v>
      </c>
      <c r="B53" s="227"/>
      <c r="C53" s="197"/>
      <c r="D53" s="44"/>
      <c r="E53" s="157"/>
      <c r="F53" s="44"/>
      <c r="G53" s="86"/>
      <c r="I53" s="133"/>
      <c r="J53" s="321"/>
      <c r="K53" s="320">
        <f>Table70346[[#This Row],[UNIT 
BOTTLE PRICE]]*0.1</f>
        <v>0</v>
      </c>
    </row>
    <row r="54" spans="1:11" s="43" customFormat="1" ht="24">
      <c r="A54" s="158" t="s">
        <v>977</v>
      </c>
      <c r="B54" s="228" t="s">
        <v>712</v>
      </c>
      <c r="C54" s="198" t="s">
        <v>930</v>
      </c>
      <c r="D54" s="44">
        <v>1986</v>
      </c>
      <c r="E54" s="157" t="s">
        <v>300</v>
      </c>
      <c r="F54" s="44">
        <v>1</v>
      </c>
      <c r="G54" s="86">
        <v>795</v>
      </c>
      <c r="H54" s="131"/>
      <c r="I54" s="132"/>
      <c r="J54" s="321"/>
      <c r="K54" s="320">
        <f>Table70346[[#This Row],[UNIT 
BOTTLE PRICE]]*0.1</f>
        <v>79.5</v>
      </c>
    </row>
    <row r="55" spans="1:11" s="43" customFormat="1" ht="34.799999999999997">
      <c r="A55" s="149" t="s">
        <v>622</v>
      </c>
      <c r="B55" s="227"/>
      <c r="C55" s="197"/>
      <c r="D55" s="44"/>
      <c r="E55" s="157"/>
      <c r="F55" s="44"/>
      <c r="G55" s="86"/>
      <c r="I55" s="133"/>
      <c r="J55" s="321"/>
      <c r="K55" s="320">
        <f>Table70346[[#This Row],[UNIT 
BOTTLE PRICE]]*0.1</f>
        <v>0</v>
      </c>
    </row>
    <row r="56" spans="1:11" s="43" customFormat="1" ht="24">
      <c r="A56" s="151" t="s">
        <v>978</v>
      </c>
      <c r="B56" s="228" t="s">
        <v>707</v>
      </c>
      <c r="C56" s="198" t="s">
        <v>930</v>
      </c>
      <c r="D56" s="44">
        <v>2016</v>
      </c>
      <c r="E56" s="157" t="s">
        <v>180</v>
      </c>
      <c r="F56" s="44">
        <v>12</v>
      </c>
      <c r="G56" s="86">
        <v>105</v>
      </c>
      <c r="I56" s="133">
        <f>Table70346[[#This Row],[UNIT 
BOTTLE PRICE]]*Table70346[[#This Row],[QTY]]</f>
        <v>0</v>
      </c>
      <c r="J56" s="332"/>
      <c r="K56" s="320">
        <f>Table70346[[#This Row],[UNIT 
BOTTLE PRICE]]*0.1</f>
        <v>10.5</v>
      </c>
    </row>
    <row r="57" spans="1:11" s="43" customFormat="1" ht="24">
      <c r="A57" s="183" t="s">
        <v>978</v>
      </c>
      <c r="B57" s="228" t="s">
        <v>707</v>
      </c>
      <c r="C57" s="198" t="s">
        <v>930</v>
      </c>
      <c r="D57" s="44">
        <v>2009</v>
      </c>
      <c r="E57" s="157" t="s">
        <v>180</v>
      </c>
      <c r="F57" s="44">
        <v>12</v>
      </c>
      <c r="G57" s="86">
        <v>115</v>
      </c>
      <c r="I57" s="133"/>
      <c r="J57" s="321"/>
      <c r="K57" s="320">
        <f>Table70346[[#This Row],[UNIT 
BOTTLE PRICE]]*0.1</f>
        <v>11.5</v>
      </c>
    </row>
    <row r="58" spans="1:11" s="43" customFormat="1" ht="34.799999999999997">
      <c r="A58" s="149" t="s">
        <v>713</v>
      </c>
      <c r="B58" s="227"/>
      <c r="C58" s="197"/>
      <c r="D58" s="44"/>
      <c r="E58" s="157"/>
      <c r="F58" s="44"/>
      <c r="G58" s="86"/>
      <c r="I58" s="133"/>
      <c r="J58" s="321"/>
      <c r="K58" s="320">
        <f>Table70346[[#This Row],[UNIT 
BOTTLE PRICE]]*0.1</f>
        <v>0</v>
      </c>
    </row>
    <row r="59" spans="1:11" s="43" customFormat="1" ht="24">
      <c r="A59" s="151" t="s">
        <v>979</v>
      </c>
      <c r="B59" s="228" t="s">
        <v>714</v>
      </c>
      <c r="C59" s="198" t="s">
        <v>930</v>
      </c>
      <c r="D59" s="44">
        <v>2014</v>
      </c>
      <c r="E59" s="157" t="s">
        <v>180</v>
      </c>
      <c r="F59" s="44">
        <v>6</v>
      </c>
      <c r="G59" s="86">
        <v>155</v>
      </c>
      <c r="H59" s="131"/>
      <c r="I59" s="132">
        <f>Table70346[[#This Row],[UNIT 
BOTTLE PRICE]]*Table70346[[#This Row],[QTY]]</f>
        <v>0</v>
      </c>
      <c r="J59" s="332"/>
      <c r="K59" s="320">
        <f>Table70346[[#This Row],[UNIT 
BOTTLE PRICE]]*0.1</f>
        <v>15.5</v>
      </c>
    </row>
    <row r="60" spans="1:11" s="43" customFormat="1" ht="36.6">
      <c r="A60" s="148" t="s">
        <v>1223</v>
      </c>
      <c r="B60" s="228"/>
      <c r="C60" s="198"/>
      <c r="D60" s="44"/>
      <c r="E60" s="157"/>
      <c r="F60" s="44"/>
      <c r="G60" s="86"/>
      <c r="I60" s="133"/>
      <c r="J60" s="321"/>
      <c r="K60" s="320">
        <f>Table70346[[#This Row],[UNIT 
BOTTLE PRICE]]*0.1</f>
        <v>0</v>
      </c>
    </row>
    <row r="61" spans="1:11" s="43" customFormat="1" ht="34.799999999999997">
      <c r="A61" s="341" t="s">
        <v>980</v>
      </c>
      <c r="B61" s="150" t="s">
        <v>715</v>
      </c>
      <c r="C61" s="199" t="s">
        <v>930</v>
      </c>
      <c r="D61" s="105">
        <v>2012</v>
      </c>
      <c r="E61" s="342" t="s">
        <v>180</v>
      </c>
      <c r="F61" s="105">
        <v>6</v>
      </c>
      <c r="G61" s="86">
        <v>195</v>
      </c>
      <c r="H61" s="343"/>
      <c r="I61" s="344">
        <f>Table70346[[#This Row],[UNIT 
BOTTLE PRICE]]*Table70346[[#This Row],[QTY]]</f>
        <v>0</v>
      </c>
      <c r="J61" s="332"/>
      <c r="K61" s="320">
        <f>Table70346[[#This Row],[UNIT 
BOTTLE PRICE]]*0.1</f>
        <v>19.5</v>
      </c>
    </row>
    <row r="62" spans="1:11" s="43" customFormat="1" ht="36.6">
      <c r="A62" s="148" t="s">
        <v>1224</v>
      </c>
      <c r="B62" s="228"/>
      <c r="C62" s="198"/>
      <c r="D62" s="44"/>
      <c r="E62" s="157"/>
      <c r="F62" s="44"/>
      <c r="G62" s="86"/>
      <c r="I62" s="133"/>
      <c r="J62" s="321"/>
      <c r="K62" s="320">
        <f>Table70346[[#This Row],[UNIT 
BOTTLE PRICE]]*0.1</f>
        <v>0</v>
      </c>
    </row>
    <row r="63" spans="1:11" s="43" customFormat="1" ht="24">
      <c r="A63" s="152" t="s">
        <v>981</v>
      </c>
      <c r="B63" s="78" t="s">
        <v>715</v>
      </c>
      <c r="C63" s="44" t="s">
        <v>930</v>
      </c>
      <c r="D63" s="44">
        <v>2014</v>
      </c>
      <c r="E63" s="157" t="s">
        <v>180</v>
      </c>
      <c r="F63" s="44">
        <v>12</v>
      </c>
      <c r="G63" s="86">
        <v>285</v>
      </c>
      <c r="H63" s="131"/>
      <c r="I63" s="132">
        <f>Table70346[[#This Row],[UNIT 
BOTTLE PRICE]]*Table70346[[#This Row],[QTY]]</f>
        <v>0</v>
      </c>
      <c r="J63" s="332"/>
      <c r="K63" s="320">
        <f>Table70346[[#This Row],[UNIT 
BOTTLE PRICE]]*0.1</f>
        <v>28.5</v>
      </c>
    </row>
    <row r="64" spans="1:11" s="43" customFormat="1" ht="24">
      <c r="A64" s="189" t="s">
        <v>981</v>
      </c>
      <c r="B64" s="78" t="s">
        <v>715</v>
      </c>
      <c r="C64" s="44" t="s">
        <v>930</v>
      </c>
      <c r="D64" s="44">
        <v>2017</v>
      </c>
      <c r="E64" s="157" t="s">
        <v>180</v>
      </c>
      <c r="F64" s="44">
        <v>12</v>
      </c>
      <c r="G64" s="86">
        <v>195</v>
      </c>
      <c r="H64" s="131"/>
      <c r="I64" s="132">
        <f>Table70346[[#This Row],[UNIT 
BOTTLE PRICE]]*Table70346[[#This Row],[QTY]]</f>
        <v>0</v>
      </c>
      <c r="J64" s="332"/>
      <c r="K64" s="320">
        <f>Table70346[[#This Row],[UNIT 
BOTTLE PRICE]]*0.1</f>
        <v>19.5</v>
      </c>
    </row>
    <row r="65" spans="1:11" s="43" customFormat="1" ht="34.799999999999997">
      <c r="A65" s="149" t="s">
        <v>716</v>
      </c>
      <c r="B65" s="227"/>
      <c r="C65" s="197"/>
      <c r="D65" s="44"/>
      <c r="E65" s="157"/>
      <c r="F65" s="44"/>
      <c r="G65" s="86"/>
      <c r="I65" s="133"/>
      <c r="J65" s="321"/>
      <c r="K65" s="320">
        <f>Table70346[[#This Row],[UNIT 
BOTTLE PRICE]]*0.1</f>
        <v>0</v>
      </c>
    </row>
    <row r="66" spans="1:11" s="43" customFormat="1" ht="24">
      <c r="A66" s="181" t="s">
        <v>982</v>
      </c>
      <c r="B66" s="78" t="s">
        <v>715</v>
      </c>
      <c r="C66" s="44" t="s">
        <v>930</v>
      </c>
      <c r="D66" s="44">
        <v>1990</v>
      </c>
      <c r="E66" s="157" t="s">
        <v>180</v>
      </c>
      <c r="F66" s="44">
        <v>12</v>
      </c>
      <c r="G66" s="86">
        <v>535</v>
      </c>
      <c r="H66" s="131"/>
      <c r="I66" s="132"/>
      <c r="J66" s="332"/>
      <c r="K66" s="320">
        <f>Table70346[[#This Row],[UNIT 
BOTTLE PRICE]]*0.1</f>
        <v>53.5</v>
      </c>
    </row>
    <row r="67" spans="1:11" s="43" customFormat="1" ht="34.799999999999997">
      <c r="A67" s="149" t="s">
        <v>717</v>
      </c>
      <c r="B67" s="227"/>
      <c r="C67" s="197"/>
      <c r="D67" s="44"/>
      <c r="E67" s="157"/>
      <c r="F67" s="44"/>
      <c r="G67" s="86"/>
      <c r="I67" s="133"/>
      <c r="J67" s="321"/>
      <c r="K67" s="320">
        <f>Table70346[[#This Row],[UNIT 
BOTTLE PRICE]]*0.1</f>
        <v>0</v>
      </c>
    </row>
    <row r="68" spans="1:11" s="43" customFormat="1" ht="24">
      <c r="A68" s="158" t="s">
        <v>983</v>
      </c>
      <c r="B68" s="228" t="s">
        <v>718</v>
      </c>
      <c r="C68" s="198" t="s">
        <v>930</v>
      </c>
      <c r="D68" s="44">
        <v>2018</v>
      </c>
      <c r="E68" s="157" t="s">
        <v>180</v>
      </c>
      <c r="F68" s="44">
        <v>12</v>
      </c>
      <c r="G68" s="86">
        <v>145</v>
      </c>
      <c r="H68" s="131"/>
      <c r="I68" s="132"/>
      <c r="J68" s="321"/>
      <c r="K68" s="320">
        <f>Table70346[[#This Row],[UNIT 
BOTTLE PRICE]]*0.1</f>
        <v>14.5</v>
      </c>
    </row>
    <row r="69" spans="1:11" s="43" customFormat="1" ht="24">
      <c r="A69" s="158" t="s">
        <v>984</v>
      </c>
      <c r="B69" s="228" t="s">
        <v>714</v>
      </c>
      <c r="C69" s="198" t="s">
        <v>930</v>
      </c>
      <c r="D69" s="44">
        <v>2008</v>
      </c>
      <c r="E69" s="157" t="s">
        <v>180</v>
      </c>
      <c r="F69" s="44">
        <v>12</v>
      </c>
      <c r="G69" s="86">
        <v>675</v>
      </c>
      <c r="H69" s="131"/>
      <c r="I69" s="132"/>
      <c r="J69" s="321"/>
      <c r="K69" s="320">
        <f>Table70346[[#This Row],[UNIT 
BOTTLE PRICE]]*0.1</f>
        <v>67.5</v>
      </c>
    </row>
    <row r="70" spans="1:11" s="43" customFormat="1" ht="24">
      <c r="A70" s="250" t="s">
        <v>984</v>
      </c>
      <c r="B70" s="228" t="s">
        <v>714</v>
      </c>
      <c r="C70" s="198" t="s">
        <v>930</v>
      </c>
      <c r="D70" s="44">
        <v>1994</v>
      </c>
      <c r="E70" s="157" t="s">
        <v>180</v>
      </c>
      <c r="F70" s="44">
        <v>12</v>
      </c>
      <c r="G70" s="86">
        <v>675</v>
      </c>
      <c r="H70" s="131"/>
      <c r="I70" s="132">
        <f>Table70346[[#This Row],[UNIT 
BOTTLE PRICE]]*Table70346[[#This Row],[QTY]]</f>
        <v>0</v>
      </c>
      <c r="J70" s="332"/>
      <c r="K70" s="320">
        <f>Table70346[[#This Row],[UNIT 
BOTTLE PRICE]]*0.1</f>
        <v>67.5</v>
      </c>
    </row>
    <row r="71" spans="1:11" s="43" customFormat="1" ht="36.6">
      <c r="A71" s="148" t="s">
        <v>1339</v>
      </c>
      <c r="B71" s="226"/>
      <c r="C71" s="44"/>
      <c r="D71" s="157"/>
      <c r="E71" s="80"/>
      <c r="F71" s="44"/>
      <c r="G71" s="217"/>
      <c r="I71" s="133"/>
      <c r="J71" s="321"/>
      <c r="K71" s="320">
        <f>Table70346[[#This Row],[UNIT 
BOTTLE PRICE]]*0.1</f>
        <v>0</v>
      </c>
    </row>
    <row r="72" spans="1:11" s="43" customFormat="1" ht="24">
      <c r="A72" s="154" t="s">
        <v>1340</v>
      </c>
      <c r="B72" s="226" t="s">
        <v>710</v>
      </c>
      <c r="C72" s="44" t="s">
        <v>930</v>
      </c>
      <c r="D72" s="196">
        <v>2015</v>
      </c>
      <c r="E72" s="80" t="s">
        <v>180</v>
      </c>
      <c r="F72" s="44">
        <v>6</v>
      </c>
      <c r="G72" s="217">
        <v>489</v>
      </c>
      <c r="H72" s="131"/>
      <c r="I72" s="132">
        <f>Table70346[[#This Row],[UNIT 
BOTTLE PRICE]]*Table70346[[#This Row],[QTY]]</f>
        <v>0</v>
      </c>
      <c r="J72" s="332"/>
      <c r="K72" s="320">
        <f>Table70346[[#This Row],[UNIT 
BOTTLE PRICE]]*0.1</f>
        <v>48.900000000000006</v>
      </c>
    </row>
    <row r="73" spans="1:11" s="43" customFormat="1" ht="36.6">
      <c r="A73" s="148" t="s">
        <v>1341</v>
      </c>
      <c r="B73" s="226"/>
      <c r="C73" s="44"/>
      <c r="D73" s="157"/>
      <c r="E73" s="80"/>
      <c r="F73" s="44"/>
      <c r="G73" s="217"/>
      <c r="I73" s="133"/>
      <c r="J73" s="321"/>
      <c r="K73" s="320">
        <f>Table70346[[#This Row],[UNIT 
BOTTLE PRICE]]*0.1</f>
        <v>0</v>
      </c>
    </row>
    <row r="74" spans="1:11" s="43" customFormat="1" ht="24">
      <c r="A74" s="154" t="s">
        <v>1342</v>
      </c>
      <c r="B74" s="226" t="s">
        <v>1343</v>
      </c>
      <c r="C74" s="44" t="s">
        <v>930</v>
      </c>
      <c r="D74" s="196">
        <v>2017</v>
      </c>
      <c r="E74" s="80" t="s">
        <v>180</v>
      </c>
      <c r="F74" s="44">
        <v>6</v>
      </c>
      <c r="G74" s="217">
        <v>205</v>
      </c>
      <c r="H74" s="131"/>
      <c r="I74" s="132">
        <f>Table70346[[#This Row],[UNIT 
BOTTLE PRICE]]*Table70346[[#This Row],[QTY]]</f>
        <v>0</v>
      </c>
      <c r="J74" s="332"/>
      <c r="K74" s="320">
        <f>Table70346[[#This Row],[UNIT 
BOTTLE PRICE]]*0.1</f>
        <v>20.5</v>
      </c>
    </row>
    <row r="75" spans="1:11" s="43" customFormat="1" ht="34.799999999999997">
      <c r="A75" s="149" t="s">
        <v>719</v>
      </c>
      <c r="B75" s="227"/>
      <c r="C75" s="197"/>
      <c r="D75" s="44"/>
      <c r="E75" s="157"/>
      <c r="F75" s="44"/>
      <c r="G75" s="86"/>
      <c r="I75" s="133"/>
      <c r="J75" s="321"/>
      <c r="K75" s="320">
        <f>Table70346[[#This Row],[UNIT 
BOTTLE PRICE]]*0.1</f>
        <v>0</v>
      </c>
    </row>
    <row r="76" spans="1:11" s="43" customFormat="1" ht="24">
      <c r="A76" s="50" t="s">
        <v>985</v>
      </c>
      <c r="B76" s="78" t="s">
        <v>720</v>
      </c>
      <c r="C76" s="44" t="s">
        <v>930</v>
      </c>
      <c r="D76" s="44">
        <v>2017</v>
      </c>
      <c r="E76" s="157" t="s">
        <v>180</v>
      </c>
      <c r="F76" s="44">
        <v>12</v>
      </c>
      <c r="G76" s="86">
        <v>289</v>
      </c>
      <c r="H76" s="131"/>
      <c r="I76" s="132">
        <f>Table70346[[#This Row],[UNIT 
BOTTLE PRICE]]*Table70346[[#This Row],[QTY]]</f>
        <v>0</v>
      </c>
      <c r="J76" s="332"/>
      <c r="K76" s="320">
        <f>Table70346[[#This Row],[UNIT 
BOTTLE PRICE]]*0.1</f>
        <v>28.900000000000002</v>
      </c>
    </row>
    <row r="77" spans="1:11" s="43" customFormat="1" ht="34.799999999999997">
      <c r="A77" s="149" t="s">
        <v>721</v>
      </c>
      <c r="B77" s="78"/>
      <c r="C77" s="44"/>
      <c r="D77" s="44"/>
      <c r="E77" s="157"/>
      <c r="F77" s="44"/>
      <c r="G77" s="86"/>
      <c r="I77" s="133"/>
      <c r="J77" s="321"/>
      <c r="K77" s="320">
        <f>Table70346[[#This Row],[UNIT 
BOTTLE PRICE]]*0.1</f>
        <v>0</v>
      </c>
    </row>
    <row r="78" spans="1:11" s="43" customFormat="1" ht="24">
      <c r="A78" s="50" t="s">
        <v>986</v>
      </c>
      <c r="B78" s="78" t="s">
        <v>712</v>
      </c>
      <c r="C78" s="44" t="s">
        <v>930</v>
      </c>
      <c r="D78" s="44">
        <v>2013</v>
      </c>
      <c r="E78" s="157" t="s">
        <v>180</v>
      </c>
      <c r="F78" s="44">
        <v>6</v>
      </c>
      <c r="G78" s="86">
        <v>165</v>
      </c>
      <c r="H78" s="131"/>
      <c r="I78" s="132">
        <f>Table70346[[#This Row],[UNIT 
BOTTLE PRICE]]*Table70346[[#This Row],[QTY]]</f>
        <v>0</v>
      </c>
      <c r="J78" s="332"/>
      <c r="K78" s="320">
        <f>Table70346[[#This Row],[UNIT 
BOTTLE PRICE]]*0.1</f>
        <v>16.5</v>
      </c>
    </row>
    <row r="79" spans="1:11" s="43" customFormat="1" ht="24">
      <c r="A79" s="190" t="s">
        <v>987</v>
      </c>
      <c r="B79" s="78" t="s">
        <v>712</v>
      </c>
      <c r="C79" s="44" t="s">
        <v>930</v>
      </c>
      <c r="D79" s="44">
        <v>2014</v>
      </c>
      <c r="E79" s="157" t="s">
        <v>180</v>
      </c>
      <c r="F79" s="44">
        <v>6</v>
      </c>
      <c r="G79" s="86">
        <v>245</v>
      </c>
      <c r="H79" s="131"/>
      <c r="I79" s="132">
        <f>Table70346[[#This Row],[UNIT 
BOTTLE PRICE]]*Table70346[[#This Row],[QTY]]</f>
        <v>0</v>
      </c>
      <c r="J79" s="332"/>
      <c r="K79" s="320">
        <f>Table70346[[#This Row],[UNIT 
BOTTLE PRICE]]*0.1</f>
        <v>24.5</v>
      </c>
    </row>
    <row r="80" spans="1:11" s="43" customFormat="1" ht="36.6">
      <c r="A80" s="148" t="s">
        <v>1344</v>
      </c>
      <c r="B80" s="226"/>
      <c r="C80" s="44"/>
      <c r="D80" s="157"/>
      <c r="E80" s="80"/>
      <c r="F80" s="44"/>
      <c r="G80" s="217"/>
      <c r="I80" s="133"/>
      <c r="J80" s="321"/>
      <c r="K80" s="320">
        <f>Table70346[[#This Row],[UNIT 
BOTTLE PRICE]]*0.1</f>
        <v>0</v>
      </c>
    </row>
    <row r="81" spans="1:11" s="43" customFormat="1" ht="24">
      <c r="A81" s="154" t="s">
        <v>1345</v>
      </c>
      <c r="B81" s="226" t="s">
        <v>729</v>
      </c>
      <c r="C81" s="44" t="s">
        <v>930</v>
      </c>
      <c r="D81" s="196">
        <v>2012</v>
      </c>
      <c r="E81" s="80" t="s">
        <v>180</v>
      </c>
      <c r="F81" s="44">
        <v>6</v>
      </c>
      <c r="G81" s="217">
        <v>1100</v>
      </c>
      <c r="H81" s="131"/>
      <c r="I81" s="132">
        <f>Table70346[[#This Row],[UNIT 
BOTTLE PRICE]]*Table70346[[#This Row],[QTY]]</f>
        <v>0</v>
      </c>
      <c r="J81" s="332"/>
      <c r="K81" s="320">
        <f>Table70346[[#This Row],[UNIT 
BOTTLE PRICE]]*0.1</f>
        <v>110</v>
      </c>
    </row>
    <row r="82" spans="1:11" s="43" customFormat="1" ht="34.799999999999997">
      <c r="A82" s="149" t="s">
        <v>1346</v>
      </c>
      <c r="B82" s="228"/>
      <c r="C82" s="198"/>
      <c r="D82" s="44"/>
      <c r="E82" s="157"/>
      <c r="F82" s="44"/>
      <c r="G82" s="86"/>
      <c r="I82" s="133"/>
      <c r="J82" s="321"/>
      <c r="K82" s="320">
        <f>Table70346[[#This Row],[UNIT 
BOTTLE PRICE]]*0.1</f>
        <v>0</v>
      </c>
    </row>
    <row r="83" spans="1:11" s="43" customFormat="1" ht="21" customHeight="1">
      <c r="A83" s="150" t="s">
        <v>1347</v>
      </c>
      <c r="B83" s="228" t="s">
        <v>1348</v>
      </c>
      <c r="C83" s="198" t="s">
        <v>930</v>
      </c>
      <c r="D83" s="44">
        <v>2018</v>
      </c>
      <c r="E83" s="157" t="s">
        <v>180</v>
      </c>
      <c r="F83" s="44">
        <v>6</v>
      </c>
      <c r="G83" s="86">
        <v>185</v>
      </c>
      <c r="H83" s="131"/>
      <c r="I83" s="132">
        <f>Table70346[[#This Row],[UNIT 
BOTTLE PRICE]]*Table70346[[#This Row],[QTY]]</f>
        <v>0</v>
      </c>
      <c r="J83" s="332"/>
      <c r="K83" s="320">
        <f>Table70346[[#This Row],[UNIT 
BOTTLE PRICE]]*0.1</f>
        <v>18.5</v>
      </c>
    </row>
    <row r="84" spans="1:11" s="43" customFormat="1" ht="34.799999999999997">
      <c r="A84" s="149" t="s">
        <v>722</v>
      </c>
      <c r="B84" s="228"/>
      <c r="C84" s="198"/>
      <c r="D84" s="44"/>
      <c r="E84" s="157"/>
      <c r="F84" s="44"/>
      <c r="G84" s="86"/>
      <c r="I84" s="133"/>
      <c r="J84" s="321"/>
      <c r="K84" s="320">
        <f>Table70346[[#This Row],[UNIT 
BOTTLE PRICE]]*0.1</f>
        <v>0</v>
      </c>
    </row>
    <row r="85" spans="1:11" s="43" customFormat="1" ht="24">
      <c r="A85" s="188" t="s">
        <v>988</v>
      </c>
      <c r="B85" s="150" t="s">
        <v>723</v>
      </c>
      <c r="C85" s="199" t="s">
        <v>930</v>
      </c>
      <c r="D85" s="44">
        <v>2007</v>
      </c>
      <c r="E85" s="157" t="s">
        <v>180</v>
      </c>
      <c r="F85" s="44">
        <v>6</v>
      </c>
      <c r="G85" s="86">
        <v>85</v>
      </c>
      <c r="H85" s="131"/>
      <c r="I85" s="132">
        <f>Table70346[[#This Row],[UNIT 
BOTTLE PRICE]]*Table70346[[#This Row],[QTY]]</f>
        <v>0</v>
      </c>
      <c r="J85" s="332"/>
      <c r="K85" s="320">
        <f>Table70346[[#This Row],[UNIT 
BOTTLE PRICE]]*0.1</f>
        <v>8.5</v>
      </c>
    </row>
    <row r="86" spans="1:11" s="43" customFormat="1" ht="34.799999999999997">
      <c r="A86" s="149" t="s">
        <v>623</v>
      </c>
      <c r="B86" s="228"/>
      <c r="C86" s="198"/>
      <c r="D86" s="44"/>
      <c r="E86" s="157"/>
      <c r="F86" s="44"/>
      <c r="G86" s="86"/>
      <c r="I86" s="133"/>
      <c r="J86" s="321"/>
      <c r="K86" s="320">
        <f>Table70346[[#This Row],[UNIT 
BOTTLE PRICE]]*0.1</f>
        <v>0</v>
      </c>
    </row>
    <row r="87" spans="1:11" s="43" customFormat="1" ht="24">
      <c r="A87" s="151" t="s">
        <v>989</v>
      </c>
      <c r="B87" s="228" t="s">
        <v>724</v>
      </c>
      <c r="C87" s="198" t="s">
        <v>930</v>
      </c>
      <c r="D87" s="44">
        <v>2018</v>
      </c>
      <c r="E87" s="157" t="s">
        <v>180</v>
      </c>
      <c r="F87" s="44">
        <v>6</v>
      </c>
      <c r="G87" s="86">
        <v>395</v>
      </c>
      <c r="H87" s="131"/>
      <c r="I87" s="132">
        <f>Table70346[[#This Row],[UNIT 
BOTTLE PRICE]]*Table70346[[#This Row],[QTY]]</f>
        <v>0</v>
      </c>
      <c r="J87" s="332"/>
      <c r="K87" s="320">
        <f>Table70346[[#This Row],[UNIT 
BOTTLE PRICE]]*0.1</f>
        <v>39.5</v>
      </c>
    </row>
    <row r="88" spans="1:11" s="43" customFormat="1" ht="34.799999999999997">
      <c r="A88" s="149" t="s">
        <v>725</v>
      </c>
      <c r="B88" s="228"/>
      <c r="C88" s="198"/>
      <c r="D88" s="44"/>
      <c r="E88" s="157"/>
      <c r="F88" s="44"/>
      <c r="G88" s="86"/>
      <c r="I88" s="133"/>
      <c r="J88" s="321"/>
      <c r="K88" s="320">
        <f>Table70346[[#This Row],[UNIT 
BOTTLE PRICE]]*0.1</f>
        <v>0</v>
      </c>
    </row>
    <row r="89" spans="1:11" s="43" customFormat="1" ht="24">
      <c r="A89" s="151" t="s">
        <v>990</v>
      </c>
      <c r="B89" s="228" t="s">
        <v>724</v>
      </c>
      <c r="C89" s="198" t="s">
        <v>930</v>
      </c>
      <c r="D89" s="44">
        <v>2013</v>
      </c>
      <c r="E89" s="157" t="s">
        <v>180</v>
      </c>
      <c r="F89" s="44">
        <v>12</v>
      </c>
      <c r="G89" s="86">
        <v>105</v>
      </c>
      <c r="H89" s="131"/>
      <c r="I89" s="132">
        <f>Table70346[[#This Row],[UNIT 
BOTTLE PRICE]]*Table70346[[#This Row],[QTY]]</f>
        <v>0</v>
      </c>
      <c r="J89" s="332"/>
      <c r="K89" s="320">
        <f>Table70346[[#This Row],[UNIT 
BOTTLE PRICE]]*0.1</f>
        <v>10.5</v>
      </c>
    </row>
    <row r="90" spans="1:11" s="43" customFormat="1" ht="34.799999999999997">
      <c r="A90" s="149" t="s">
        <v>726</v>
      </c>
      <c r="B90" s="228"/>
      <c r="C90" s="198"/>
      <c r="D90" s="44"/>
      <c r="E90" s="157"/>
      <c r="F90" s="44"/>
      <c r="G90" s="86"/>
      <c r="I90" s="133"/>
      <c r="J90" s="321"/>
      <c r="K90" s="320">
        <f>Table70346[[#This Row],[UNIT 
BOTTLE PRICE]]*0.1</f>
        <v>0</v>
      </c>
    </row>
    <row r="91" spans="1:11" s="43" customFormat="1" ht="24">
      <c r="A91" s="151" t="s">
        <v>991</v>
      </c>
      <c r="B91" s="228" t="s">
        <v>727</v>
      </c>
      <c r="C91" s="198" t="s">
        <v>930</v>
      </c>
      <c r="D91" s="44">
        <v>2010</v>
      </c>
      <c r="E91" s="157" t="s">
        <v>180</v>
      </c>
      <c r="F91" s="44">
        <v>12</v>
      </c>
      <c r="G91" s="86">
        <v>395</v>
      </c>
      <c r="H91" s="131"/>
      <c r="I91" s="132">
        <f>Table70346[[#This Row],[UNIT 
BOTTLE PRICE]]*Table70346[[#This Row],[QTY]]</f>
        <v>0</v>
      </c>
      <c r="J91" s="332"/>
      <c r="K91" s="320">
        <f>Table70346[[#This Row],[UNIT 
BOTTLE PRICE]]*0.1</f>
        <v>39.5</v>
      </c>
    </row>
    <row r="92" spans="1:11" s="43" customFormat="1" ht="34.799999999999997">
      <c r="A92" s="149" t="s">
        <v>728</v>
      </c>
      <c r="B92" s="228"/>
      <c r="C92" s="198"/>
      <c r="D92" s="44"/>
      <c r="E92" s="157"/>
      <c r="F92" s="44"/>
      <c r="G92" s="86"/>
      <c r="I92" s="133"/>
      <c r="J92" s="321"/>
      <c r="K92" s="320">
        <f>Table70346[[#This Row],[UNIT 
BOTTLE PRICE]]*0.1</f>
        <v>0</v>
      </c>
    </row>
    <row r="93" spans="1:11" s="43" customFormat="1" ht="24">
      <c r="A93" s="151" t="s">
        <v>992</v>
      </c>
      <c r="B93" s="228" t="s">
        <v>729</v>
      </c>
      <c r="C93" s="198" t="s">
        <v>930</v>
      </c>
      <c r="D93" s="44">
        <v>2017</v>
      </c>
      <c r="E93" s="157" t="s">
        <v>180</v>
      </c>
      <c r="F93" s="44">
        <v>6</v>
      </c>
      <c r="G93" s="86">
        <v>215</v>
      </c>
      <c r="H93" s="131"/>
      <c r="I93" s="132">
        <f>Table70346[[#This Row],[UNIT 
BOTTLE PRICE]]*Table70346[[#This Row],[QTY]]</f>
        <v>0</v>
      </c>
      <c r="J93" s="332"/>
      <c r="K93" s="320">
        <f>Table70346[[#This Row],[UNIT 
BOTTLE PRICE]]*0.1</f>
        <v>21.5</v>
      </c>
    </row>
    <row r="94" spans="1:11" s="43" customFormat="1" ht="34.799999999999997">
      <c r="A94" s="149" t="s">
        <v>624</v>
      </c>
      <c r="B94" s="227"/>
      <c r="C94" s="197"/>
      <c r="D94" s="44"/>
      <c r="E94" s="157"/>
      <c r="F94" s="44"/>
      <c r="G94" s="86"/>
      <c r="I94" s="133"/>
      <c r="J94" s="321"/>
      <c r="K94" s="320">
        <f>Table70346[[#This Row],[UNIT 
BOTTLE PRICE]]*0.1</f>
        <v>0</v>
      </c>
    </row>
    <row r="95" spans="1:11" s="43" customFormat="1" ht="24">
      <c r="A95" s="251" t="s">
        <v>993</v>
      </c>
      <c r="B95" s="228" t="s">
        <v>706</v>
      </c>
      <c r="C95" s="198" t="s">
        <v>930</v>
      </c>
      <c r="D95" s="44">
        <v>2015</v>
      </c>
      <c r="E95" s="157" t="s">
        <v>180</v>
      </c>
      <c r="F95" s="44">
        <v>6</v>
      </c>
      <c r="G95" s="86">
        <v>210</v>
      </c>
      <c r="H95" s="131"/>
      <c r="I95" s="132"/>
      <c r="J95" s="332"/>
      <c r="K95" s="320">
        <f>Table70346[[#This Row],[UNIT 
BOTTLE PRICE]]*0.1</f>
        <v>21</v>
      </c>
    </row>
    <row r="96" spans="1:11" s="43" customFormat="1" ht="36.6">
      <c r="A96" s="148" t="s">
        <v>1225</v>
      </c>
      <c r="B96" s="228"/>
      <c r="C96" s="198"/>
      <c r="D96" s="44"/>
      <c r="E96" s="157"/>
      <c r="F96" s="44"/>
      <c r="G96" s="86"/>
      <c r="I96" s="133"/>
      <c r="J96" s="321"/>
      <c r="K96" s="320">
        <f>Table70346[[#This Row],[UNIT 
BOTTLE PRICE]]*0.1</f>
        <v>0</v>
      </c>
    </row>
    <row r="97" spans="1:11" s="43" customFormat="1" ht="24">
      <c r="A97" s="182" t="s">
        <v>994</v>
      </c>
      <c r="B97" s="78" t="s">
        <v>730</v>
      </c>
      <c r="C97" s="44" t="s">
        <v>930</v>
      </c>
      <c r="D97" s="44">
        <v>2008</v>
      </c>
      <c r="E97" s="157" t="s">
        <v>180</v>
      </c>
      <c r="F97" s="44">
        <v>12</v>
      </c>
      <c r="G97" s="86">
        <v>285</v>
      </c>
      <c r="H97" s="131"/>
      <c r="I97" s="132"/>
      <c r="J97" s="321"/>
      <c r="K97" s="320">
        <f>Table70346[[#This Row],[UNIT 
BOTTLE PRICE]]*0.1</f>
        <v>28.5</v>
      </c>
    </row>
    <row r="98" spans="1:11" s="43" customFormat="1" ht="24">
      <c r="A98" s="154" t="s">
        <v>994</v>
      </c>
      <c r="B98" s="78" t="s">
        <v>730</v>
      </c>
      <c r="C98" s="44" t="s">
        <v>930</v>
      </c>
      <c r="D98" s="44">
        <v>2013</v>
      </c>
      <c r="E98" s="157" t="s">
        <v>180</v>
      </c>
      <c r="F98" s="44">
        <v>12</v>
      </c>
      <c r="G98" s="86">
        <v>285</v>
      </c>
      <c r="H98" s="131"/>
      <c r="I98" s="132">
        <f>Table70346[[#This Row],[UNIT 
BOTTLE PRICE]]*Table70346[[#This Row],[QTY]]</f>
        <v>0</v>
      </c>
      <c r="J98" s="332"/>
      <c r="K98" s="320">
        <f>Table70346[[#This Row],[UNIT 
BOTTLE PRICE]]*0.1</f>
        <v>28.5</v>
      </c>
    </row>
    <row r="99" spans="1:11" s="43" customFormat="1" ht="24">
      <c r="A99" s="252" t="s">
        <v>995</v>
      </c>
      <c r="B99" s="78" t="s">
        <v>730</v>
      </c>
      <c r="C99" s="44" t="s">
        <v>930</v>
      </c>
      <c r="D99" s="44">
        <v>2017</v>
      </c>
      <c r="E99" s="157" t="s">
        <v>180</v>
      </c>
      <c r="F99" s="44">
        <v>12</v>
      </c>
      <c r="G99" s="86">
        <v>265</v>
      </c>
      <c r="H99" s="131"/>
      <c r="I99" s="132">
        <f>Table70346[[#This Row],[UNIT 
BOTTLE PRICE]]*Table70346[[#This Row],[QTY]]</f>
        <v>0</v>
      </c>
      <c r="J99" s="332"/>
      <c r="K99" s="320">
        <f>Table70346[[#This Row],[UNIT 
BOTTLE PRICE]]*0.1</f>
        <v>26.5</v>
      </c>
    </row>
    <row r="100" spans="1:11" s="43" customFormat="1" ht="36.6">
      <c r="A100" s="148" t="s">
        <v>1226</v>
      </c>
      <c r="B100" s="228"/>
      <c r="C100" s="198"/>
      <c r="D100" s="44"/>
      <c r="E100" s="157"/>
      <c r="F100" s="44"/>
      <c r="G100" s="86"/>
      <c r="I100" s="133"/>
      <c r="J100" s="321"/>
      <c r="K100" s="320">
        <f>Table70346[[#This Row],[UNIT 
BOTTLE PRICE]]*0.1</f>
        <v>0</v>
      </c>
    </row>
    <row r="101" spans="1:11" s="43" customFormat="1" ht="24">
      <c r="A101" s="154" t="s">
        <v>996</v>
      </c>
      <c r="B101" s="78" t="s">
        <v>715</v>
      </c>
      <c r="C101" s="44" t="s">
        <v>930</v>
      </c>
      <c r="D101" s="44">
        <v>2013</v>
      </c>
      <c r="E101" s="157" t="s">
        <v>180</v>
      </c>
      <c r="F101" s="44">
        <v>12</v>
      </c>
      <c r="G101" s="86">
        <v>150</v>
      </c>
      <c r="H101" s="131"/>
      <c r="I101" s="132">
        <f>Table70346[[#This Row],[UNIT 
BOTTLE PRICE]]*Table70346[[#This Row],[QTY]]</f>
        <v>0</v>
      </c>
      <c r="J101" s="332"/>
      <c r="K101" s="320">
        <f>Table70346[[#This Row],[UNIT 
BOTTLE PRICE]]*0.1</f>
        <v>15</v>
      </c>
    </row>
    <row r="102" spans="1:11" s="43" customFormat="1" ht="34.799999999999997">
      <c r="A102" s="234" t="s">
        <v>1349</v>
      </c>
      <c r="B102" s="226"/>
      <c r="C102" s="44"/>
      <c r="D102" s="157"/>
      <c r="E102" s="80"/>
      <c r="F102" s="44"/>
      <c r="G102" s="217"/>
      <c r="I102" s="133"/>
      <c r="J102" s="321"/>
      <c r="K102" s="320">
        <f>Table70346[[#This Row],[UNIT 
BOTTLE PRICE]]*0.1</f>
        <v>0</v>
      </c>
    </row>
    <row r="103" spans="1:11" s="43" customFormat="1" ht="24">
      <c r="A103" s="154" t="s">
        <v>1350</v>
      </c>
      <c r="B103" s="226" t="s">
        <v>1351</v>
      </c>
      <c r="C103" s="44" t="s">
        <v>930</v>
      </c>
      <c r="D103" s="196">
        <v>2017</v>
      </c>
      <c r="E103" s="80" t="s">
        <v>180</v>
      </c>
      <c r="F103" s="44">
        <v>6</v>
      </c>
      <c r="G103" s="217">
        <v>775</v>
      </c>
      <c r="H103" s="131"/>
      <c r="I103" s="132">
        <f>Table70346[[#This Row],[UNIT 
BOTTLE PRICE]]*Table70346[[#This Row],[QTY]]</f>
        <v>0</v>
      </c>
      <c r="J103" s="332"/>
      <c r="K103" s="320">
        <f>Table70346[[#This Row],[UNIT 
BOTTLE PRICE]]*0.1</f>
        <v>77.5</v>
      </c>
    </row>
    <row r="104" spans="1:11" s="43" customFormat="1" ht="36.6">
      <c r="A104" s="148" t="s">
        <v>1227</v>
      </c>
      <c r="B104" s="227"/>
      <c r="C104" s="197"/>
      <c r="D104" s="44"/>
      <c r="E104" s="157"/>
      <c r="F104" s="44"/>
      <c r="G104" s="86"/>
      <c r="I104" s="133"/>
      <c r="J104" s="321"/>
      <c r="K104" s="320">
        <f>Table70346[[#This Row],[UNIT 
BOTTLE PRICE]]*0.1</f>
        <v>0</v>
      </c>
    </row>
    <row r="105" spans="1:11" s="43" customFormat="1" ht="24">
      <c r="A105" s="182" t="s">
        <v>997</v>
      </c>
      <c r="B105" s="228" t="s">
        <v>706</v>
      </c>
      <c r="C105" s="198" t="s">
        <v>930</v>
      </c>
      <c r="D105" s="44">
        <v>2013</v>
      </c>
      <c r="E105" s="157" t="s">
        <v>180</v>
      </c>
      <c r="F105" s="44">
        <v>6</v>
      </c>
      <c r="G105" s="86">
        <v>255</v>
      </c>
      <c r="H105" s="131"/>
      <c r="I105" s="132"/>
      <c r="J105" s="321"/>
      <c r="K105" s="320">
        <f>Table70346[[#This Row],[UNIT 
BOTTLE PRICE]]*0.1</f>
        <v>25.5</v>
      </c>
    </row>
    <row r="106" spans="1:11" s="43" customFormat="1" ht="24">
      <c r="A106" s="154" t="s">
        <v>998</v>
      </c>
      <c r="B106" s="228" t="s">
        <v>731</v>
      </c>
      <c r="C106" s="198" t="s">
        <v>930</v>
      </c>
      <c r="D106" s="44">
        <v>2018</v>
      </c>
      <c r="E106" s="157" t="s">
        <v>180</v>
      </c>
      <c r="F106" s="44">
        <v>6</v>
      </c>
      <c r="G106" s="86">
        <v>165</v>
      </c>
      <c r="H106" s="131"/>
      <c r="I106" s="132">
        <f>Table70346[[#This Row],[UNIT 
BOTTLE PRICE]]*Table70346[[#This Row],[QTY]]</f>
        <v>0</v>
      </c>
      <c r="J106" s="332"/>
      <c r="K106" s="320">
        <f>Table70346[[#This Row],[UNIT 
BOTTLE PRICE]]*0.1</f>
        <v>16.5</v>
      </c>
    </row>
    <row r="107" spans="1:11" s="43" customFormat="1" ht="34.799999999999997">
      <c r="A107" s="149" t="s">
        <v>625</v>
      </c>
      <c r="B107" s="227"/>
      <c r="C107" s="197"/>
      <c r="D107" s="44"/>
      <c r="E107" s="157"/>
      <c r="F107" s="44"/>
      <c r="G107" s="86"/>
      <c r="I107" s="133"/>
      <c r="J107" s="321"/>
      <c r="K107" s="320">
        <f>Table70346[[#This Row],[UNIT 
BOTTLE PRICE]]*0.1</f>
        <v>0</v>
      </c>
    </row>
    <row r="108" spans="1:11" s="43" customFormat="1" ht="24">
      <c r="A108" s="50" t="s">
        <v>999</v>
      </c>
      <c r="B108" s="78" t="s">
        <v>732</v>
      </c>
      <c r="C108" s="44" t="s">
        <v>930</v>
      </c>
      <c r="D108" s="44">
        <v>2014</v>
      </c>
      <c r="E108" s="157" t="s">
        <v>180</v>
      </c>
      <c r="F108" s="44">
        <v>6</v>
      </c>
      <c r="G108" s="86">
        <v>265</v>
      </c>
      <c r="H108" s="131"/>
      <c r="I108" s="132">
        <f>Table70346[[#This Row],[UNIT 
BOTTLE PRICE]]*Table70346[[#This Row],[QTY]]</f>
        <v>0</v>
      </c>
      <c r="J108" s="332"/>
      <c r="K108" s="320">
        <f>Table70346[[#This Row],[UNIT 
BOTTLE PRICE]]*0.1</f>
        <v>26.5</v>
      </c>
    </row>
    <row r="109" spans="1:11" s="43" customFormat="1" ht="24">
      <c r="A109" s="190" t="s">
        <v>999</v>
      </c>
      <c r="B109" s="78" t="s">
        <v>732</v>
      </c>
      <c r="C109" s="44" t="s">
        <v>930</v>
      </c>
      <c r="D109" s="44">
        <v>2015</v>
      </c>
      <c r="E109" s="157" t="s">
        <v>180</v>
      </c>
      <c r="F109" s="44">
        <v>6</v>
      </c>
      <c r="G109" s="86">
        <v>265</v>
      </c>
      <c r="H109" s="131"/>
      <c r="I109" s="132">
        <f>Table70346[[#This Row],[UNIT 
BOTTLE PRICE]]*Table70346[[#This Row],[QTY]]</f>
        <v>0</v>
      </c>
      <c r="J109" s="332"/>
      <c r="K109" s="320">
        <f>Table70346[[#This Row],[UNIT 
BOTTLE PRICE]]*0.1</f>
        <v>26.5</v>
      </c>
    </row>
    <row r="110" spans="1:11" s="43" customFormat="1" ht="24">
      <c r="A110" s="50" t="s">
        <v>999</v>
      </c>
      <c r="B110" s="78" t="s">
        <v>732</v>
      </c>
      <c r="C110" s="44" t="s">
        <v>930</v>
      </c>
      <c r="D110" s="157">
        <v>2019</v>
      </c>
      <c r="E110" s="80" t="s">
        <v>180</v>
      </c>
      <c r="F110" s="44">
        <v>6</v>
      </c>
      <c r="G110" s="217">
        <v>245</v>
      </c>
      <c r="H110" s="131"/>
      <c r="I110" s="132">
        <f>Table70346[[#This Row],[UNIT 
BOTTLE PRICE]]*Table70346[[#This Row],[QTY]]</f>
        <v>0</v>
      </c>
      <c r="J110" s="332"/>
      <c r="K110" s="320">
        <f>Table70346[[#This Row],[UNIT 
BOTTLE PRICE]]*0.1</f>
        <v>24.5</v>
      </c>
    </row>
    <row r="111" spans="1:11" s="43" customFormat="1" ht="36.6">
      <c r="A111" s="148" t="s">
        <v>1228</v>
      </c>
      <c r="B111" s="228"/>
      <c r="C111" s="198"/>
      <c r="D111" s="44"/>
      <c r="E111" s="157"/>
      <c r="F111" s="44"/>
      <c r="G111" s="86"/>
      <c r="I111" s="133"/>
      <c r="J111" s="321"/>
      <c r="K111" s="320">
        <f>Table70346[[#This Row],[UNIT 
BOTTLE PRICE]]*0.1</f>
        <v>0</v>
      </c>
    </row>
    <row r="112" spans="1:11" s="43" customFormat="1" ht="24">
      <c r="A112" s="151" t="s">
        <v>1000</v>
      </c>
      <c r="B112" s="78" t="s">
        <v>732</v>
      </c>
      <c r="C112" s="44" t="s">
        <v>930</v>
      </c>
      <c r="D112" s="44">
        <v>2012</v>
      </c>
      <c r="E112" s="157" t="s">
        <v>180</v>
      </c>
      <c r="F112" s="44">
        <v>6</v>
      </c>
      <c r="G112" s="86">
        <v>285</v>
      </c>
      <c r="H112" s="131"/>
      <c r="I112" s="132">
        <f>Table70346[[#This Row],[UNIT 
BOTTLE PRICE]]*Table70346[[#This Row],[QTY]]</f>
        <v>0</v>
      </c>
      <c r="J112" s="332"/>
      <c r="K112" s="320">
        <f>Table70346[[#This Row],[UNIT 
BOTTLE PRICE]]*0.1</f>
        <v>28.5</v>
      </c>
    </row>
    <row r="113" spans="1:11" s="43" customFormat="1" ht="34.799999999999997">
      <c r="A113" s="149" t="s">
        <v>626</v>
      </c>
      <c r="B113" s="227"/>
      <c r="C113" s="197"/>
      <c r="D113" s="44"/>
      <c r="E113" s="157"/>
      <c r="F113" s="44"/>
      <c r="G113" s="86"/>
      <c r="I113" s="133"/>
      <c r="J113" s="321"/>
      <c r="K113" s="320">
        <f>Table70346[[#This Row],[UNIT 
BOTTLE PRICE]]*0.1</f>
        <v>0</v>
      </c>
    </row>
    <row r="114" spans="1:11" s="43" customFormat="1" ht="24">
      <c r="A114" s="183" t="s">
        <v>1001</v>
      </c>
      <c r="B114" s="228" t="s">
        <v>731</v>
      </c>
      <c r="C114" s="198" t="s">
        <v>930</v>
      </c>
      <c r="D114" s="44">
        <v>2014</v>
      </c>
      <c r="E114" s="157" t="s">
        <v>180</v>
      </c>
      <c r="F114" s="44">
        <v>12</v>
      </c>
      <c r="G114" s="86">
        <v>199</v>
      </c>
      <c r="H114" s="131"/>
      <c r="I114" s="132">
        <f>Table70346[[#This Row],[UNIT 
BOTTLE PRICE]]*Table70346[[#This Row],[QTY]]</f>
        <v>0</v>
      </c>
      <c r="J114" s="321"/>
      <c r="K114" s="320">
        <f>Table70346[[#This Row],[UNIT 
BOTTLE PRICE]]*0.1</f>
        <v>19.900000000000002</v>
      </c>
    </row>
    <row r="115" spans="1:11" s="43" customFormat="1" ht="34.799999999999997">
      <c r="A115" s="234" t="s">
        <v>1359</v>
      </c>
      <c r="B115" s="226"/>
      <c r="C115" s="44"/>
      <c r="D115" s="157"/>
      <c r="E115" s="80"/>
      <c r="F115" s="44"/>
      <c r="G115" s="217"/>
      <c r="I115" s="133"/>
      <c r="J115" s="321"/>
      <c r="K115" s="320">
        <f>Table70346[[#This Row],[UNIT 
BOTTLE PRICE]]*0.1</f>
        <v>0</v>
      </c>
    </row>
    <row r="116" spans="1:11" s="43" customFormat="1" ht="24">
      <c r="A116" s="151" t="s">
        <v>1360</v>
      </c>
      <c r="B116" s="226" t="s">
        <v>1361</v>
      </c>
      <c r="C116" s="44" t="s">
        <v>930</v>
      </c>
      <c r="D116" s="196">
        <v>2012</v>
      </c>
      <c r="E116" s="157" t="s">
        <v>180</v>
      </c>
      <c r="F116" s="44">
        <v>12</v>
      </c>
      <c r="G116" s="217">
        <v>145</v>
      </c>
      <c r="H116" s="131"/>
      <c r="I116" s="132">
        <f>Table70346[[#This Row],[UNIT 
BOTTLE PRICE]]*Table70346[[#This Row],[QTY]]</f>
        <v>0</v>
      </c>
      <c r="J116" s="332"/>
      <c r="K116" s="320">
        <f>Table70346[[#This Row],[UNIT 
BOTTLE PRICE]]*0.1</f>
        <v>14.5</v>
      </c>
    </row>
    <row r="117" spans="1:11" s="43" customFormat="1" ht="24">
      <c r="A117" s="151" t="s">
        <v>1360</v>
      </c>
      <c r="B117" s="226" t="s">
        <v>1361</v>
      </c>
      <c r="C117" s="44" t="s">
        <v>930</v>
      </c>
      <c r="D117" s="196">
        <v>2015</v>
      </c>
      <c r="E117" s="157" t="s">
        <v>180</v>
      </c>
      <c r="F117" s="44">
        <v>12</v>
      </c>
      <c r="G117" s="217">
        <v>145</v>
      </c>
      <c r="H117" s="131"/>
      <c r="I117" s="132">
        <f>Table70346[[#This Row],[UNIT 
BOTTLE PRICE]]*Table70346[[#This Row],[QTY]]</f>
        <v>0</v>
      </c>
      <c r="J117" s="332"/>
      <c r="K117" s="320">
        <f>Table70346[[#This Row],[UNIT 
BOTTLE PRICE]]*0.1</f>
        <v>14.5</v>
      </c>
    </row>
    <row r="118" spans="1:11" s="43" customFormat="1" ht="34.799999999999997">
      <c r="A118" s="234" t="s">
        <v>1352</v>
      </c>
      <c r="B118" s="226"/>
      <c r="C118" s="44"/>
      <c r="D118" s="157"/>
      <c r="E118" s="80"/>
      <c r="F118" s="44"/>
      <c r="G118" s="217"/>
      <c r="I118" s="133"/>
      <c r="J118" s="321"/>
      <c r="K118" s="320">
        <f>Table70346[[#This Row],[UNIT 
BOTTLE PRICE]]*0.1</f>
        <v>0</v>
      </c>
    </row>
    <row r="119" spans="1:11" s="43" customFormat="1" ht="24">
      <c r="A119" s="151" t="s">
        <v>1355</v>
      </c>
      <c r="B119" s="226" t="s">
        <v>1356</v>
      </c>
      <c r="C119" s="44" t="s">
        <v>930</v>
      </c>
      <c r="D119" s="196">
        <v>2012</v>
      </c>
      <c r="E119" s="80" t="s">
        <v>180</v>
      </c>
      <c r="F119" s="44">
        <v>1</v>
      </c>
      <c r="G119" s="217">
        <v>995</v>
      </c>
      <c r="H119" s="131"/>
      <c r="I119" s="132">
        <f>Table70346[[#This Row],[UNIT 
BOTTLE PRICE]]*Table70346[[#This Row],[QTY]]</f>
        <v>0</v>
      </c>
      <c r="J119" s="332"/>
      <c r="K119" s="320">
        <f>Table70346[[#This Row],[UNIT 
BOTTLE PRICE]]*0.1</f>
        <v>99.5</v>
      </c>
    </row>
    <row r="120" spans="1:11" s="43" customFormat="1" ht="34.799999999999997">
      <c r="A120" s="234" t="s">
        <v>1353</v>
      </c>
      <c r="B120" s="226"/>
      <c r="C120" s="44"/>
      <c r="D120" s="157"/>
      <c r="E120" s="80"/>
      <c r="F120" s="44"/>
      <c r="G120" s="217"/>
      <c r="I120" s="133"/>
      <c r="J120" s="321"/>
      <c r="K120" s="320">
        <f>Table70346[[#This Row],[UNIT 
BOTTLE PRICE]]*0.1</f>
        <v>0</v>
      </c>
    </row>
    <row r="121" spans="1:11" s="43" customFormat="1" ht="24">
      <c r="A121" s="151" t="s">
        <v>1354</v>
      </c>
      <c r="B121" s="226" t="s">
        <v>720</v>
      </c>
      <c r="C121" s="44" t="s">
        <v>930</v>
      </c>
      <c r="D121" s="196">
        <v>2014</v>
      </c>
      <c r="E121" s="80" t="s">
        <v>180</v>
      </c>
      <c r="F121" s="44">
        <v>1</v>
      </c>
      <c r="G121" s="217">
        <v>450</v>
      </c>
      <c r="H121" s="131"/>
      <c r="I121" s="132">
        <f>Table70346[[#This Row],[UNIT 
BOTTLE PRICE]]*Table70346[[#This Row],[QTY]]</f>
        <v>0</v>
      </c>
      <c r="J121" s="332"/>
      <c r="K121" s="320">
        <f>Table70346[[#This Row],[UNIT 
BOTTLE PRICE]]*0.1</f>
        <v>45</v>
      </c>
    </row>
    <row r="122" spans="1:11" s="43" customFormat="1" ht="34.799999999999997">
      <c r="A122" s="149" t="s">
        <v>1357</v>
      </c>
      <c r="B122" s="226"/>
      <c r="C122" s="44"/>
      <c r="D122" s="157"/>
      <c r="E122" s="80"/>
      <c r="F122" s="44"/>
      <c r="G122" s="217"/>
      <c r="I122" s="133"/>
      <c r="J122" s="321"/>
      <c r="K122" s="320">
        <f>Table70346[[#This Row],[UNIT 
BOTTLE PRICE]]*0.1</f>
        <v>0</v>
      </c>
    </row>
    <row r="123" spans="1:11" s="43" customFormat="1" ht="24">
      <c r="A123" s="151" t="s">
        <v>1358</v>
      </c>
      <c r="B123" s="226" t="s">
        <v>723</v>
      </c>
      <c r="C123" s="44" t="s">
        <v>930</v>
      </c>
      <c r="D123" s="157">
        <v>2016</v>
      </c>
      <c r="E123" s="80" t="s">
        <v>180</v>
      </c>
      <c r="F123" s="44">
        <v>1</v>
      </c>
      <c r="G123" s="217">
        <v>125</v>
      </c>
      <c r="H123" s="131"/>
      <c r="I123" s="132">
        <f>Table70346[[#This Row],[UNIT 
BOTTLE PRICE]]*Table70346[[#This Row],[QTY]]</f>
        <v>0</v>
      </c>
      <c r="J123" s="332"/>
      <c r="K123" s="320">
        <f>Table70346[[#This Row],[UNIT 
BOTTLE PRICE]]*0.1</f>
        <v>12.5</v>
      </c>
    </row>
    <row r="124" spans="1:11" s="43" customFormat="1" ht="34.799999999999997">
      <c r="A124" s="149" t="s">
        <v>627</v>
      </c>
      <c r="B124" s="228"/>
      <c r="C124" s="198"/>
      <c r="D124" s="44"/>
      <c r="E124" s="157"/>
      <c r="F124" s="44"/>
      <c r="G124" s="86"/>
      <c r="I124" s="133"/>
      <c r="J124" s="321"/>
      <c r="K124" s="320">
        <f>Table70346[[#This Row],[UNIT 
BOTTLE PRICE]]*0.1</f>
        <v>0</v>
      </c>
    </row>
    <row r="125" spans="1:11" s="43" customFormat="1" ht="24">
      <c r="A125" s="188" t="s">
        <v>1362</v>
      </c>
      <c r="B125" s="228" t="s">
        <v>707</v>
      </c>
      <c r="C125" s="198" t="s">
        <v>930</v>
      </c>
      <c r="D125" s="44">
        <v>2018</v>
      </c>
      <c r="E125" s="157" t="s">
        <v>180</v>
      </c>
      <c r="F125" s="44">
        <v>6</v>
      </c>
      <c r="G125" s="86">
        <v>189</v>
      </c>
      <c r="H125" s="131"/>
      <c r="I125" s="132">
        <f>Table70346[[#This Row],[UNIT 
BOTTLE PRICE]]*Table70346[[#This Row],[QTY]]</f>
        <v>0</v>
      </c>
      <c r="J125" s="332"/>
      <c r="K125" s="320">
        <f>Table70346[[#This Row],[UNIT 
BOTTLE PRICE]]*0.1</f>
        <v>18.900000000000002</v>
      </c>
    </row>
    <row r="126" spans="1:11" s="43" customFormat="1" ht="24">
      <c r="A126" s="151" t="s">
        <v>1363</v>
      </c>
      <c r="B126" s="228" t="s">
        <v>707</v>
      </c>
      <c r="C126" s="198" t="s">
        <v>930</v>
      </c>
      <c r="D126" s="44">
        <v>2019</v>
      </c>
      <c r="E126" s="157" t="s">
        <v>300</v>
      </c>
      <c r="F126" s="44">
        <v>1</v>
      </c>
      <c r="G126" s="86">
        <v>365</v>
      </c>
      <c r="H126" s="131"/>
      <c r="I126" s="132">
        <f>Table70346[[#This Row],[UNIT 
BOTTLE PRICE]]*Table70346[[#This Row],[QTY]]</f>
        <v>0</v>
      </c>
      <c r="J126" s="332"/>
      <c r="K126" s="320">
        <f>Table70346[[#This Row],[UNIT 
BOTTLE PRICE]]*0.1</f>
        <v>36.5</v>
      </c>
    </row>
    <row r="127" spans="1:11" s="43" customFormat="1" ht="34.799999999999997">
      <c r="A127" s="151" t="s">
        <v>1364</v>
      </c>
      <c r="B127" s="228" t="s">
        <v>707</v>
      </c>
      <c r="C127" s="198" t="s">
        <v>930</v>
      </c>
      <c r="D127" s="44">
        <v>2013</v>
      </c>
      <c r="E127" s="157" t="s">
        <v>180</v>
      </c>
      <c r="F127" s="44">
        <v>6</v>
      </c>
      <c r="G127" s="86">
        <v>669</v>
      </c>
      <c r="H127" s="131"/>
      <c r="I127" s="132">
        <f>Table70346[[#This Row],[UNIT 
BOTTLE PRICE]]*Table70346[[#This Row],[QTY]]</f>
        <v>0</v>
      </c>
      <c r="J127" s="332"/>
      <c r="K127" s="320">
        <f>Table70346[[#This Row],[UNIT 
BOTTLE PRICE]]*0.1</f>
        <v>66.900000000000006</v>
      </c>
    </row>
    <row r="128" spans="1:11" s="43" customFormat="1" ht="34.799999999999997">
      <c r="A128" s="149" t="s">
        <v>628</v>
      </c>
      <c r="B128" s="227"/>
      <c r="C128" s="197"/>
      <c r="D128" s="44"/>
      <c r="E128" s="157"/>
      <c r="F128" s="44"/>
      <c r="G128" s="86"/>
      <c r="I128" s="133"/>
      <c r="J128" s="321"/>
      <c r="K128" s="320">
        <f>Table70346[[#This Row],[UNIT 
BOTTLE PRICE]]*0.1</f>
        <v>0</v>
      </c>
    </row>
    <row r="129" spans="1:11" s="43" customFormat="1" ht="24">
      <c r="A129" s="155" t="s">
        <v>1002</v>
      </c>
      <c r="B129" s="78" t="s">
        <v>733</v>
      </c>
      <c r="C129" s="44" t="s">
        <v>928</v>
      </c>
      <c r="D129" s="44">
        <v>2015</v>
      </c>
      <c r="E129" s="157" t="s">
        <v>180</v>
      </c>
      <c r="F129" s="44">
        <v>6</v>
      </c>
      <c r="G129" s="86">
        <v>350</v>
      </c>
      <c r="H129" s="131"/>
      <c r="I129" s="132"/>
      <c r="J129" s="332"/>
      <c r="K129" s="320">
        <f>Table70346[[#This Row],[UNIT 
BOTTLE PRICE]]*0.1</f>
        <v>35</v>
      </c>
    </row>
    <row r="130" spans="1:11" s="43" customFormat="1" ht="34.799999999999997">
      <c r="A130" s="149" t="s">
        <v>734</v>
      </c>
      <c r="B130" s="227"/>
      <c r="C130" s="197"/>
      <c r="D130" s="44"/>
      <c r="E130" s="157"/>
      <c r="F130" s="44"/>
      <c r="G130" s="86"/>
      <c r="I130" s="133"/>
      <c r="J130" s="321"/>
      <c r="K130" s="320">
        <f>Table70346[[#This Row],[UNIT 
BOTTLE PRICE]]*0.1</f>
        <v>0</v>
      </c>
    </row>
    <row r="131" spans="1:11" s="43" customFormat="1" ht="24">
      <c r="A131" s="50" t="s">
        <v>1003</v>
      </c>
      <c r="B131" s="78" t="s">
        <v>718</v>
      </c>
      <c r="C131" s="44" t="s">
        <v>930</v>
      </c>
      <c r="D131" s="44">
        <v>2018</v>
      </c>
      <c r="E131" s="157" t="s">
        <v>180</v>
      </c>
      <c r="F131" s="44">
        <v>12</v>
      </c>
      <c r="G131" s="86">
        <v>295</v>
      </c>
      <c r="H131" s="131"/>
      <c r="I131" s="132">
        <f>Table70346[[#This Row],[UNIT 
BOTTLE PRICE]]*Table70346[[#This Row],[QTY]]</f>
        <v>0</v>
      </c>
      <c r="J131" s="332"/>
      <c r="K131" s="320">
        <f>Table70346[[#This Row],[UNIT 
BOTTLE PRICE]]*0.1</f>
        <v>29.5</v>
      </c>
    </row>
    <row r="132" spans="1:11" s="43" customFormat="1" ht="34.799999999999997">
      <c r="A132" s="149" t="s">
        <v>735</v>
      </c>
      <c r="B132" s="78"/>
      <c r="C132" s="44"/>
      <c r="D132" s="44"/>
      <c r="E132" s="157"/>
      <c r="F132" s="44"/>
      <c r="G132" s="86"/>
      <c r="I132" s="133"/>
      <c r="J132" s="321"/>
      <c r="K132" s="320">
        <f>Table70346[[#This Row],[UNIT 
BOTTLE PRICE]]*0.1</f>
        <v>0</v>
      </c>
    </row>
    <row r="133" spans="1:11" s="43" customFormat="1" ht="24">
      <c r="A133" s="47" t="s">
        <v>1004</v>
      </c>
      <c r="B133" s="152" t="s">
        <v>736</v>
      </c>
      <c r="C133" s="105" t="s">
        <v>930</v>
      </c>
      <c r="D133" s="44">
        <v>2006</v>
      </c>
      <c r="E133" s="157" t="s">
        <v>180</v>
      </c>
      <c r="F133" s="44">
        <v>12</v>
      </c>
      <c r="G133" s="86">
        <v>80</v>
      </c>
      <c r="H133" s="131"/>
      <c r="I133" s="132"/>
      <c r="J133" s="333"/>
      <c r="K133" s="320">
        <f>Table70346[[#This Row],[UNIT 
BOTTLE PRICE]]*0.1</f>
        <v>8</v>
      </c>
    </row>
    <row r="134" spans="1:11" s="43" customFormat="1" ht="34.799999999999997">
      <c r="A134" s="149" t="s">
        <v>629</v>
      </c>
      <c r="B134" s="227"/>
      <c r="C134" s="197"/>
      <c r="D134" s="44"/>
      <c r="E134" s="157"/>
      <c r="F134" s="44"/>
      <c r="G134" s="86"/>
      <c r="I134" s="133"/>
      <c r="J134" s="321"/>
      <c r="K134" s="320">
        <f>Table70346[[#This Row],[UNIT 
BOTTLE PRICE]]*0.1</f>
        <v>0</v>
      </c>
    </row>
    <row r="135" spans="1:11" s="43" customFormat="1" ht="24">
      <c r="A135" s="50" t="s">
        <v>1005</v>
      </c>
      <c r="B135" s="228" t="s">
        <v>737</v>
      </c>
      <c r="C135" s="198" t="s">
        <v>930</v>
      </c>
      <c r="D135" s="44">
        <v>2018</v>
      </c>
      <c r="E135" s="157" t="s">
        <v>180</v>
      </c>
      <c r="F135" s="44">
        <v>6</v>
      </c>
      <c r="G135" s="86">
        <v>90</v>
      </c>
      <c r="H135" s="131"/>
      <c r="I135" s="132">
        <f>Table70346[[#This Row],[UNIT 
BOTTLE PRICE]]*Table70346[[#This Row],[QTY]]</f>
        <v>0</v>
      </c>
      <c r="J135" s="332"/>
      <c r="K135" s="320">
        <f>Table70346[[#This Row],[UNIT 
BOTTLE PRICE]]*0.1</f>
        <v>9</v>
      </c>
    </row>
    <row r="136" spans="1:11" s="43" customFormat="1" ht="34.799999999999997">
      <c r="A136" s="149" t="s">
        <v>630</v>
      </c>
      <c r="B136" s="227"/>
      <c r="C136" s="197"/>
      <c r="D136" s="44"/>
      <c r="E136" s="157"/>
      <c r="F136" s="44"/>
      <c r="G136" s="86"/>
      <c r="H136" s="130"/>
      <c r="I136" s="133"/>
      <c r="J136" s="321"/>
      <c r="K136" s="320">
        <f>Table70346[[#This Row],[UNIT 
BOTTLE PRICE]]*0.1</f>
        <v>0</v>
      </c>
    </row>
    <row r="137" spans="1:11" s="43" customFormat="1" ht="24">
      <c r="A137" s="183" t="s">
        <v>1006</v>
      </c>
      <c r="B137" s="228" t="s">
        <v>718</v>
      </c>
      <c r="C137" s="198" t="s">
        <v>930</v>
      </c>
      <c r="D137" s="44">
        <v>2018</v>
      </c>
      <c r="E137" s="157" t="s">
        <v>180</v>
      </c>
      <c r="F137" s="44">
        <v>6</v>
      </c>
      <c r="G137" s="86">
        <v>75</v>
      </c>
      <c r="H137" s="131"/>
      <c r="I137" s="132"/>
      <c r="J137" s="333"/>
      <c r="K137" s="320">
        <f>Table70346[[#This Row],[UNIT 
BOTTLE PRICE]]*0.1</f>
        <v>7.5</v>
      </c>
    </row>
    <row r="138" spans="1:11" s="43" customFormat="1" ht="34.799999999999997">
      <c r="A138" s="149" t="s">
        <v>305</v>
      </c>
      <c r="B138" s="227"/>
      <c r="C138" s="197"/>
      <c r="D138" s="44"/>
      <c r="E138" s="157"/>
      <c r="F138" s="44"/>
      <c r="G138" s="86"/>
      <c r="I138" s="133"/>
      <c r="J138" s="321"/>
      <c r="K138" s="320">
        <f>Table70346[[#This Row],[UNIT 
BOTTLE PRICE]]*0.1</f>
        <v>0</v>
      </c>
    </row>
    <row r="139" spans="1:11" s="43" customFormat="1" ht="24">
      <c r="A139" s="50" t="s">
        <v>1007</v>
      </c>
      <c r="B139" s="78" t="s">
        <v>736</v>
      </c>
      <c r="C139" s="44" t="s">
        <v>930</v>
      </c>
      <c r="D139" s="44">
        <v>2006</v>
      </c>
      <c r="E139" s="157" t="s">
        <v>180</v>
      </c>
      <c r="F139" s="44">
        <v>6</v>
      </c>
      <c r="G139" s="86">
        <v>750</v>
      </c>
      <c r="H139" s="131"/>
      <c r="I139" s="132">
        <f>Table70346[[#This Row],[UNIT 
BOTTLE PRICE]]*Table70346[[#This Row],[QTY]]</f>
        <v>0</v>
      </c>
      <c r="J139" s="332"/>
      <c r="K139" s="320">
        <f>Table70346[[#This Row],[UNIT 
BOTTLE PRICE]]*0.1</f>
        <v>75</v>
      </c>
    </row>
    <row r="140" spans="1:11" s="43" customFormat="1" ht="24">
      <c r="A140" s="50" t="s">
        <v>1007</v>
      </c>
      <c r="B140" s="78" t="s">
        <v>736</v>
      </c>
      <c r="C140" s="44" t="s">
        <v>930</v>
      </c>
      <c r="D140" s="44">
        <v>2014</v>
      </c>
      <c r="E140" s="157" t="s">
        <v>180</v>
      </c>
      <c r="F140" s="44">
        <v>6</v>
      </c>
      <c r="G140" s="86">
        <v>750</v>
      </c>
      <c r="H140" s="131"/>
      <c r="I140" s="132">
        <f>Table70346[[#This Row],[UNIT 
BOTTLE PRICE]]*Table70346[[#This Row],[QTY]]</f>
        <v>0</v>
      </c>
      <c r="J140" s="332"/>
      <c r="K140" s="320">
        <f>Table70346[[#This Row],[UNIT 
BOTTLE PRICE]]*0.1</f>
        <v>75</v>
      </c>
    </row>
    <row r="141" spans="1:11" s="43" customFormat="1" ht="24">
      <c r="A141" s="50" t="s">
        <v>1007</v>
      </c>
      <c r="B141" s="78" t="s">
        <v>736</v>
      </c>
      <c r="C141" s="44" t="s">
        <v>930</v>
      </c>
      <c r="D141" s="44">
        <v>2015</v>
      </c>
      <c r="E141" s="157" t="s">
        <v>180</v>
      </c>
      <c r="F141" s="44">
        <v>6</v>
      </c>
      <c r="G141" s="86">
        <v>950</v>
      </c>
      <c r="H141" s="131"/>
      <c r="I141" s="132">
        <f>Table70346[[#This Row],[UNIT 
BOTTLE PRICE]]*Table70346[[#This Row],[QTY]]</f>
        <v>0</v>
      </c>
      <c r="J141" s="332"/>
      <c r="K141" s="320">
        <f>Table70346[[#This Row],[UNIT 
BOTTLE PRICE]]*0.1</f>
        <v>95</v>
      </c>
    </row>
    <row r="142" spans="1:11" s="43" customFormat="1" ht="24">
      <c r="A142" s="190" t="s">
        <v>1007</v>
      </c>
      <c r="B142" s="78" t="s">
        <v>736</v>
      </c>
      <c r="C142" s="44" t="s">
        <v>930</v>
      </c>
      <c r="D142" s="44">
        <v>2016</v>
      </c>
      <c r="E142" s="157" t="s">
        <v>180</v>
      </c>
      <c r="F142" s="44">
        <v>6</v>
      </c>
      <c r="G142" s="86">
        <v>750</v>
      </c>
      <c r="H142" s="131"/>
      <c r="I142" s="132">
        <f>Table70346[[#This Row],[UNIT 
BOTTLE PRICE]]*Table70346[[#This Row],[QTY]]</f>
        <v>0</v>
      </c>
      <c r="J142" s="332"/>
      <c r="K142" s="320">
        <f>Table70346[[#This Row],[UNIT 
BOTTLE PRICE]]*0.1</f>
        <v>75</v>
      </c>
    </row>
    <row r="143" spans="1:11" s="43" customFormat="1" ht="24">
      <c r="A143" s="47" t="s">
        <v>1007</v>
      </c>
      <c r="B143" s="78" t="s">
        <v>736</v>
      </c>
      <c r="C143" s="44" t="s">
        <v>930</v>
      </c>
      <c r="D143" s="44">
        <v>2017</v>
      </c>
      <c r="E143" s="157" t="s">
        <v>180</v>
      </c>
      <c r="F143" s="44">
        <v>6</v>
      </c>
      <c r="G143" s="86">
        <v>750</v>
      </c>
      <c r="H143" s="131"/>
      <c r="I143" s="132">
        <f>Table70346[[#This Row],[UNIT 
BOTTLE PRICE]]*Table70346[[#This Row],[QTY]]</f>
        <v>0</v>
      </c>
      <c r="J143" s="332"/>
      <c r="K143" s="320">
        <f>Table70346[[#This Row],[UNIT 
BOTTLE PRICE]]*0.1</f>
        <v>75</v>
      </c>
    </row>
    <row r="144" spans="1:11" s="43" customFormat="1" ht="24">
      <c r="A144" s="50" t="s">
        <v>1008</v>
      </c>
      <c r="B144" s="78" t="s">
        <v>736</v>
      </c>
      <c r="C144" s="44" t="s">
        <v>930</v>
      </c>
      <c r="D144" s="44">
        <v>2017</v>
      </c>
      <c r="E144" s="157" t="s">
        <v>300</v>
      </c>
      <c r="F144" s="44">
        <v>6</v>
      </c>
      <c r="G144" s="86">
        <v>1589</v>
      </c>
      <c r="H144" s="131"/>
      <c r="I144" s="132">
        <f>Table70346[[#This Row],[UNIT 
BOTTLE PRICE]]*Table70346[[#This Row],[QTY]]</f>
        <v>0</v>
      </c>
      <c r="J144" s="332"/>
      <c r="K144" s="320">
        <f>Table70346[[#This Row],[UNIT 
BOTTLE PRICE]]*0.1</f>
        <v>158.9</v>
      </c>
    </row>
    <row r="145" spans="1:11" s="43" customFormat="1" ht="24">
      <c r="A145" s="50" t="s">
        <v>1009</v>
      </c>
      <c r="B145" s="78" t="s">
        <v>736</v>
      </c>
      <c r="C145" s="44" t="s">
        <v>930</v>
      </c>
      <c r="D145" s="44">
        <v>2014</v>
      </c>
      <c r="E145" s="157" t="s">
        <v>180</v>
      </c>
      <c r="F145" s="44">
        <v>12</v>
      </c>
      <c r="G145" s="86">
        <v>750</v>
      </c>
      <c r="H145" s="131"/>
      <c r="I145" s="132">
        <f>Table70346[[#This Row],[UNIT 
BOTTLE PRICE]]*Table70346[[#This Row],[QTY]]</f>
        <v>0</v>
      </c>
      <c r="J145" s="332"/>
      <c r="K145" s="320">
        <f>Table70346[[#This Row],[UNIT 
BOTTLE PRICE]]*0.1</f>
        <v>75</v>
      </c>
    </row>
    <row r="146" spans="1:11" s="43" customFormat="1" ht="34.799999999999997">
      <c r="A146" s="149" t="s">
        <v>631</v>
      </c>
      <c r="B146" s="78"/>
      <c r="C146" s="44"/>
      <c r="D146" s="44"/>
      <c r="E146" s="157"/>
      <c r="F146" s="44"/>
      <c r="G146" s="86"/>
      <c r="I146" s="133"/>
      <c r="J146" s="321"/>
      <c r="K146" s="320">
        <f>Table70346[[#This Row],[UNIT 
BOTTLE PRICE]]*0.1</f>
        <v>0</v>
      </c>
    </row>
    <row r="147" spans="1:11" s="43" customFormat="1" ht="24">
      <c r="A147" s="50" t="s">
        <v>1010</v>
      </c>
      <c r="B147" s="78" t="s">
        <v>736</v>
      </c>
      <c r="C147" s="44" t="s">
        <v>930</v>
      </c>
      <c r="D147" s="44">
        <v>2013</v>
      </c>
      <c r="E147" s="157" t="s">
        <v>180</v>
      </c>
      <c r="F147" s="44">
        <v>6</v>
      </c>
      <c r="G147" s="86">
        <v>115</v>
      </c>
      <c r="H147" s="131"/>
      <c r="I147" s="132">
        <f>Table70346[[#This Row],[UNIT 
BOTTLE PRICE]]*Table70346[[#This Row],[QTY]]</f>
        <v>0</v>
      </c>
      <c r="J147" s="332"/>
      <c r="K147" s="320">
        <f>Table70346[[#This Row],[UNIT 
BOTTLE PRICE]]*0.1</f>
        <v>11.5</v>
      </c>
    </row>
    <row r="148" spans="1:11" s="43" customFormat="1" ht="34.799999999999997">
      <c r="A148" s="149" t="s">
        <v>632</v>
      </c>
      <c r="B148" s="78"/>
      <c r="C148" s="44"/>
      <c r="D148" s="44"/>
      <c r="E148" s="157"/>
      <c r="F148" s="44"/>
      <c r="G148" s="86"/>
      <c r="I148" s="133"/>
      <c r="J148" s="321"/>
      <c r="K148" s="320">
        <f>Table70346[[#This Row],[UNIT 
BOTTLE PRICE]]*0.1</f>
        <v>0</v>
      </c>
    </row>
    <row r="149" spans="1:11" s="43" customFormat="1" ht="24">
      <c r="A149" s="155" t="s">
        <v>1011</v>
      </c>
      <c r="B149" s="78" t="s">
        <v>720</v>
      </c>
      <c r="C149" s="44" t="s">
        <v>930</v>
      </c>
      <c r="D149" s="44">
        <v>2012</v>
      </c>
      <c r="E149" s="157" t="s">
        <v>180</v>
      </c>
      <c r="F149" s="44">
        <v>6</v>
      </c>
      <c r="G149" s="86">
        <v>555</v>
      </c>
      <c r="H149" s="131"/>
      <c r="I149" s="132"/>
      <c r="J149" s="321"/>
      <c r="K149" s="320">
        <f>Table70346[[#This Row],[UNIT 
BOTTLE PRICE]]*0.1</f>
        <v>55.5</v>
      </c>
    </row>
    <row r="150" spans="1:11" s="43" customFormat="1" ht="24">
      <c r="A150" s="47" t="s">
        <v>1011</v>
      </c>
      <c r="B150" s="78" t="s">
        <v>720</v>
      </c>
      <c r="C150" s="44" t="s">
        <v>930</v>
      </c>
      <c r="D150" s="44">
        <v>2017</v>
      </c>
      <c r="E150" s="157" t="s">
        <v>180</v>
      </c>
      <c r="F150" s="44">
        <v>6</v>
      </c>
      <c r="G150" s="86">
        <v>485</v>
      </c>
      <c r="H150" s="131"/>
      <c r="I150" s="132"/>
      <c r="J150" s="321"/>
      <c r="K150" s="320">
        <f>Table70346[[#This Row],[UNIT 
BOTTLE PRICE]]*0.1</f>
        <v>48.5</v>
      </c>
    </row>
    <row r="151" spans="1:11" s="43" customFormat="1" ht="34.799999999999997">
      <c r="A151" s="149" t="s">
        <v>306</v>
      </c>
      <c r="B151" s="227"/>
      <c r="C151" s="197"/>
      <c r="D151" s="44"/>
      <c r="E151" s="157"/>
      <c r="F151" s="44"/>
      <c r="G151" s="86"/>
      <c r="I151" s="133"/>
      <c r="J151" s="321"/>
      <c r="K151" s="320">
        <f>Table70346[[#This Row],[UNIT 
BOTTLE PRICE]]*0.1</f>
        <v>0</v>
      </c>
    </row>
    <row r="152" spans="1:11" s="43" customFormat="1" ht="24">
      <c r="A152" s="47" t="s">
        <v>1012</v>
      </c>
      <c r="B152" s="78" t="s">
        <v>732</v>
      </c>
      <c r="C152" s="44" t="s">
        <v>930</v>
      </c>
      <c r="D152" s="44">
        <v>2013</v>
      </c>
      <c r="E152" s="157" t="s">
        <v>180</v>
      </c>
      <c r="F152" s="44">
        <v>6</v>
      </c>
      <c r="G152" s="86">
        <v>197</v>
      </c>
      <c r="H152" s="131"/>
      <c r="I152" s="132"/>
      <c r="J152" s="321"/>
      <c r="K152" s="320">
        <f>Table70346[[#This Row],[UNIT 
BOTTLE PRICE]]*0.1</f>
        <v>19.700000000000003</v>
      </c>
    </row>
    <row r="153" spans="1:11" s="43" customFormat="1" ht="24">
      <c r="A153" s="50" t="s">
        <v>1013</v>
      </c>
      <c r="B153" s="78" t="s">
        <v>720</v>
      </c>
      <c r="C153" s="44" t="s">
        <v>930</v>
      </c>
      <c r="D153" s="44">
        <v>2014</v>
      </c>
      <c r="E153" s="157" t="s">
        <v>180</v>
      </c>
      <c r="F153" s="44">
        <v>6</v>
      </c>
      <c r="G153" s="86">
        <v>560</v>
      </c>
      <c r="H153" s="131"/>
      <c r="I153" s="132">
        <f>Table70346[[#This Row],[UNIT 
BOTTLE PRICE]]*Table70346[[#This Row],[QTY]]</f>
        <v>0</v>
      </c>
      <c r="J153" s="332"/>
      <c r="K153" s="320">
        <f>Table70346[[#This Row],[UNIT 
BOTTLE PRICE]]*0.1</f>
        <v>56</v>
      </c>
    </row>
    <row r="154" spans="1:11" s="43" customFormat="1" ht="24">
      <c r="A154" s="190" t="s">
        <v>1013</v>
      </c>
      <c r="B154" s="78" t="s">
        <v>720</v>
      </c>
      <c r="C154" s="44" t="s">
        <v>930</v>
      </c>
      <c r="D154" s="44">
        <v>2016</v>
      </c>
      <c r="E154" s="157" t="s">
        <v>180</v>
      </c>
      <c r="F154" s="44">
        <v>6</v>
      </c>
      <c r="G154" s="86">
        <v>645</v>
      </c>
      <c r="H154" s="131"/>
      <c r="I154" s="132">
        <f>Table70346[[#This Row],[UNIT 
BOTTLE PRICE]]*Table70346[[#This Row],[QTY]]</f>
        <v>0</v>
      </c>
      <c r="J154" s="332"/>
      <c r="K154" s="320">
        <f>Table70346[[#This Row],[UNIT 
BOTTLE PRICE]]*0.1</f>
        <v>64.5</v>
      </c>
    </row>
    <row r="155" spans="1:11" s="43" customFormat="1" ht="34.799999999999997">
      <c r="A155" s="149" t="s">
        <v>633</v>
      </c>
      <c r="B155" s="227"/>
      <c r="C155" s="197"/>
      <c r="D155" s="44"/>
      <c r="E155" s="157"/>
      <c r="F155" s="44"/>
      <c r="G155" s="86"/>
      <c r="I155" s="133"/>
      <c r="J155" s="321"/>
      <c r="K155" s="320">
        <f>Table70346[[#This Row],[UNIT 
BOTTLE PRICE]]*0.1</f>
        <v>0</v>
      </c>
    </row>
    <row r="156" spans="1:11" s="43" customFormat="1" ht="24">
      <c r="A156" s="50" t="s">
        <v>1014</v>
      </c>
      <c r="B156" s="78" t="s">
        <v>738</v>
      </c>
      <c r="C156" s="44" t="s">
        <v>928</v>
      </c>
      <c r="D156" s="44">
        <v>2019</v>
      </c>
      <c r="E156" s="157" t="s">
        <v>180</v>
      </c>
      <c r="F156" s="44">
        <v>12</v>
      </c>
      <c r="G156" s="86">
        <v>115</v>
      </c>
      <c r="H156" s="131"/>
      <c r="I156" s="132">
        <f>Table70346[[#This Row],[UNIT 
BOTTLE PRICE]]*Table70346[[#This Row],[QTY]]</f>
        <v>0</v>
      </c>
      <c r="J156" s="332"/>
      <c r="K156" s="320">
        <f>Table70346[[#This Row],[UNIT 
BOTTLE PRICE]]*0.1</f>
        <v>11.5</v>
      </c>
    </row>
    <row r="157" spans="1:11" s="43" customFormat="1" ht="34.799999999999997">
      <c r="A157" s="149" t="s">
        <v>634</v>
      </c>
      <c r="B157" s="228"/>
      <c r="C157" s="198"/>
      <c r="D157" s="44"/>
      <c r="E157" s="157"/>
      <c r="F157" s="44"/>
      <c r="G157" s="86"/>
      <c r="I157" s="133"/>
      <c r="J157" s="321"/>
      <c r="K157" s="320">
        <f>Table70346[[#This Row],[UNIT 
BOTTLE PRICE]]*0.1</f>
        <v>0</v>
      </c>
    </row>
    <row r="158" spans="1:11" s="43" customFormat="1" ht="24">
      <c r="A158" s="151" t="s">
        <v>1015</v>
      </c>
      <c r="B158" s="228" t="s">
        <v>736</v>
      </c>
      <c r="C158" s="198" t="s">
        <v>930</v>
      </c>
      <c r="D158" s="44">
        <v>2019</v>
      </c>
      <c r="E158" s="157" t="s">
        <v>180</v>
      </c>
      <c r="F158" s="44">
        <v>12</v>
      </c>
      <c r="G158" s="86">
        <v>96</v>
      </c>
      <c r="H158" s="131"/>
      <c r="I158" s="132">
        <f>Table70346[[#This Row],[UNIT 
BOTTLE PRICE]]*Table70346[[#This Row],[QTY]]</f>
        <v>0</v>
      </c>
      <c r="J158" s="332"/>
      <c r="K158" s="320">
        <f>Table70346[[#This Row],[UNIT 
BOTTLE PRICE]]*0.1</f>
        <v>9.6000000000000014</v>
      </c>
    </row>
    <row r="159" spans="1:11" s="43" customFormat="1" ht="24">
      <c r="A159" s="151" t="s">
        <v>1016</v>
      </c>
      <c r="B159" s="228" t="s">
        <v>718</v>
      </c>
      <c r="C159" s="198" t="s">
        <v>930</v>
      </c>
      <c r="D159" s="44">
        <v>2016</v>
      </c>
      <c r="E159" s="157" t="s">
        <v>180</v>
      </c>
      <c r="F159" s="44">
        <v>6</v>
      </c>
      <c r="G159" s="86">
        <v>255</v>
      </c>
      <c r="H159" s="131"/>
      <c r="I159" s="132">
        <f>Table70346[[#This Row],[UNIT 
BOTTLE PRICE]]*Table70346[[#This Row],[QTY]]</f>
        <v>0</v>
      </c>
      <c r="J159" s="332"/>
      <c r="K159" s="320">
        <f>Table70346[[#This Row],[UNIT 
BOTTLE PRICE]]*0.1</f>
        <v>25.5</v>
      </c>
    </row>
    <row r="160" spans="1:11" s="43" customFormat="1" ht="24">
      <c r="A160" s="151" t="s">
        <v>1365</v>
      </c>
      <c r="B160" s="226" t="s">
        <v>1367</v>
      </c>
      <c r="C160" s="44" t="s">
        <v>930</v>
      </c>
      <c r="D160" s="196">
        <v>2017</v>
      </c>
      <c r="E160" s="80" t="s">
        <v>180</v>
      </c>
      <c r="F160" s="44">
        <v>6</v>
      </c>
      <c r="G160" s="253">
        <v>445</v>
      </c>
      <c r="H160" s="131"/>
      <c r="I160" s="132">
        <f>Table70346[[#This Row],[UNIT 
BOTTLE PRICE]]*Table70346[[#This Row],[QTY]]</f>
        <v>0</v>
      </c>
      <c r="J160" s="332"/>
      <c r="K160" s="320">
        <f>Table70346[[#This Row],[UNIT 
BOTTLE PRICE]]*0.1</f>
        <v>44.5</v>
      </c>
    </row>
    <row r="161" spans="1:11" s="43" customFormat="1" ht="24">
      <c r="A161" s="151" t="s">
        <v>1366</v>
      </c>
      <c r="B161" s="226" t="s">
        <v>723</v>
      </c>
      <c r="C161" s="44" t="s">
        <v>930</v>
      </c>
      <c r="D161" s="196">
        <v>2017</v>
      </c>
      <c r="E161" s="80" t="s">
        <v>180</v>
      </c>
      <c r="F161" s="44">
        <v>6</v>
      </c>
      <c r="G161" s="217">
        <v>1250</v>
      </c>
      <c r="H161" s="131"/>
      <c r="I161" s="132">
        <f>Table70346[[#This Row],[UNIT 
BOTTLE PRICE]]*Table70346[[#This Row],[QTY]]</f>
        <v>0</v>
      </c>
      <c r="J161" s="332"/>
      <c r="K161" s="320">
        <f>Table70346[[#This Row],[UNIT 
BOTTLE PRICE]]*0.1</f>
        <v>125</v>
      </c>
    </row>
    <row r="162" spans="1:11" s="43" customFormat="1" ht="34.799999999999997">
      <c r="A162" s="146" t="s">
        <v>307</v>
      </c>
      <c r="B162" s="227"/>
      <c r="C162" s="195"/>
      <c r="D162" s="200"/>
      <c r="E162" s="209"/>
      <c r="F162" s="200"/>
      <c r="G162" s="216"/>
      <c r="I162" s="133"/>
      <c r="J162" s="321"/>
      <c r="K162" s="320">
        <f>Table70346[[#This Row],[UNIT 
BOTTLE PRICE]]*0.1</f>
        <v>0</v>
      </c>
    </row>
    <row r="163" spans="1:11" s="43" customFormat="1" ht="24">
      <c r="A163" s="156" t="s">
        <v>1017</v>
      </c>
      <c r="B163" s="78" t="s">
        <v>739</v>
      </c>
      <c r="C163" s="200" t="s">
        <v>930</v>
      </c>
      <c r="D163" s="200">
        <v>2015</v>
      </c>
      <c r="E163" s="209" t="s">
        <v>180</v>
      </c>
      <c r="F163" s="44">
        <v>12</v>
      </c>
      <c r="G163" s="216">
        <v>75</v>
      </c>
      <c r="H163" s="131"/>
      <c r="I163" s="132">
        <f>Table70346[[#This Row],[UNIT 
BOTTLE PRICE]]*Table70346[[#This Row],[QTY]]</f>
        <v>0</v>
      </c>
      <c r="J163" s="332"/>
      <c r="K163" s="320">
        <f>Table70346[[#This Row],[UNIT 
BOTTLE PRICE]]*0.1</f>
        <v>7.5</v>
      </c>
    </row>
    <row r="164" spans="1:11" s="43" customFormat="1" ht="24">
      <c r="A164" s="50" t="s">
        <v>1018</v>
      </c>
      <c r="B164" s="78" t="s">
        <v>739</v>
      </c>
      <c r="C164" s="44" t="s">
        <v>930</v>
      </c>
      <c r="D164" s="44">
        <v>2015</v>
      </c>
      <c r="E164" s="157" t="s">
        <v>300</v>
      </c>
      <c r="F164" s="44">
        <v>6</v>
      </c>
      <c r="G164" s="86">
        <v>185</v>
      </c>
      <c r="H164" s="131"/>
      <c r="I164" s="132">
        <f>Table70346[[#This Row],[UNIT 
BOTTLE PRICE]]*Table70346[[#This Row],[QTY]]</f>
        <v>0</v>
      </c>
      <c r="J164" s="332"/>
      <c r="K164" s="320">
        <f>Table70346[[#This Row],[UNIT 
BOTTLE PRICE]]*0.1</f>
        <v>18.5</v>
      </c>
    </row>
    <row r="165" spans="1:11" s="43" customFormat="1" ht="34.799999999999997">
      <c r="A165" s="149" t="s">
        <v>635</v>
      </c>
      <c r="B165" s="227"/>
      <c r="C165" s="197"/>
      <c r="D165" s="44"/>
      <c r="E165" s="157"/>
      <c r="F165" s="44"/>
      <c r="G165" s="86"/>
      <c r="I165" s="133"/>
      <c r="J165" s="321"/>
      <c r="K165" s="320">
        <f>Table70346[[#This Row],[UNIT 
BOTTLE PRICE]]*0.1</f>
        <v>0</v>
      </c>
    </row>
    <row r="166" spans="1:11" s="43" customFormat="1" ht="24">
      <c r="A166" s="50" t="s">
        <v>1019</v>
      </c>
      <c r="B166" s="78" t="s">
        <v>709</v>
      </c>
      <c r="C166" s="44" t="s">
        <v>928</v>
      </c>
      <c r="D166" s="44">
        <v>2020</v>
      </c>
      <c r="E166" s="209" t="s">
        <v>180</v>
      </c>
      <c r="F166" s="44">
        <v>6</v>
      </c>
      <c r="G166" s="86">
        <v>69.5</v>
      </c>
      <c r="H166" s="131"/>
      <c r="I166" s="132">
        <f>Table70346[[#This Row],[UNIT 
BOTTLE PRICE]]*Table70346[[#This Row],[QTY]]</f>
        <v>0</v>
      </c>
      <c r="J166" s="332"/>
      <c r="K166" s="320">
        <f>Table70346[[#This Row],[UNIT 
BOTTLE PRICE]]*0.1</f>
        <v>6.95</v>
      </c>
    </row>
    <row r="167" spans="1:11" s="43" customFormat="1" ht="24">
      <c r="A167" s="47" t="s">
        <v>1020</v>
      </c>
      <c r="B167" s="78" t="s">
        <v>709</v>
      </c>
      <c r="C167" s="44" t="s">
        <v>928</v>
      </c>
      <c r="D167" s="44">
        <v>2018</v>
      </c>
      <c r="E167" s="157" t="s">
        <v>300</v>
      </c>
      <c r="F167" s="44">
        <v>3</v>
      </c>
      <c r="G167" s="216">
        <v>149.5</v>
      </c>
      <c r="H167" s="131"/>
      <c r="I167" s="132">
        <f>Table70346[[#This Row],[UNIT 
BOTTLE PRICE]]*Table70346[[#This Row],[QTY]]</f>
        <v>0</v>
      </c>
      <c r="J167" s="321"/>
      <c r="K167" s="320">
        <f>Table70346[[#This Row],[UNIT 
BOTTLE PRICE]]*0.1</f>
        <v>14.950000000000001</v>
      </c>
    </row>
    <row r="168" spans="1:11" s="43" customFormat="1" ht="34.799999999999997">
      <c r="A168" s="149" t="s">
        <v>740</v>
      </c>
      <c r="B168" s="78"/>
      <c r="C168" s="44"/>
      <c r="D168" s="206"/>
      <c r="E168" s="157"/>
      <c r="F168" s="44"/>
      <c r="G168" s="216"/>
      <c r="I168" s="133"/>
      <c r="J168" s="321"/>
      <c r="K168" s="320">
        <f>Table70346[[#This Row],[UNIT 
BOTTLE PRICE]]*0.1</f>
        <v>0</v>
      </c>
    </row>
    <row r="169" spans="1:11" s="43" customFormat="1" ht="24">
      <c r="A169" s="190" t="s">
        <v>1021</v>
      </c>
      <c r="B169" s="78" t="s">
        <v>741</v>
      </c>
      <c r="C169" s="44" t="s">
        <v>928</v>
      </c>
      <c r="D169" s="44">
        <v>2020</v>
      </c>
      <c r="E169" s="157" t="s">
        <v>180</v>
      </c>
      <c r="F169" s="44"/>
      <c r="G169" s="218">
        <v>1435</v>
      </c>
      <c r="H169" s="131"/>
      <c r="I169" s="132">
        <f>Table70346[[#This Row],[UNIT 
BOTTLE PRICE]]*Table70346[[#This Row],[QTY]]</f>
        <v>0</v>
      </c>
      <c r="J169" s="332"/>
      <c r="K169" s="320">
        <f>Table70346[[#This Row],[UNIT 
BOTTLE PRICE]]*0.1</f>
        <v>143.5</v>
      </c>
    </row>
    <row r="170" spans="1:11" s="43" customFormat="1" ht="24">
      <c r="A170" s="47" t="s">
        <v>1022</v>
      </c>
      <c r="B170" s="78" t="s">
        <v>703</v>
      </c>
      <c r="C170" s="44" t="s">
        <v>930</v>
      </c>
      <c r="D170" s="44">
        <v>2015</v>
      </c>
      <c r="E170" s="157" t="s">
        <v>180</v>
      </c>
      <c r="F170" s="44"/>
      <c r="G170" s="218">
        <v>290</v>
      </c>
      <c r="H170" s="131"/>
      <c r="I170" s="132"/>
      <c r="J170" s="321"/>
      <c r="K170" s="320">
        <f>Table70346[[#This Row],[UNIT 
BOTTLE PRICE]]*0.1</f>
        <v>29</v>
      </c>
    </row>
    <row r="171" spans="1:11" s="43" customFormat="1" ht="24">
      <c r="A171" s="190" t="s">
        <v>1023</v>
      </c>
      <c r="B171" s="78" t="s">
        <v>741</v>
      </c>
      <c r="C171" s="44" t="s">
        <v>928</v>
      </c>
      <c r="D171" s="44">
        <v>2014</v>
      </c>
      <c r="E171" s="157" t="s">
        <v>1410</v>
      </c>
      <c r="F171" s="44"/>
      <c r="G171" s="218">
        <v>490</v>
      </c>
      <c r="H171" s="131"/>
      <c r="I171" s="132">
        <f>Table70346[[#This Row],[UNIT 
BOTTLE PRICE]]*Table70346[[#This Row],[QTY]]</f>
        <v>0</v>
      </c>
      <c r="J171" s="332"/>
      <c r="K171" s="320">
        <f>Table70346[[#This Row],[UNIT 
BOTTLE PRICE]]*0.1</f>
        <v>49</v>
      </c>
    </row>
    <row r="172" spans="1:11" s="43" customFormat="1" ht="24">
      <c r="A172" s="50" t="s">
        <v>1411</v>
      </c>
      <c r="B172" s="78" t="s">
        <v>741</v>
      </c>
      <c r="C172" s="44" t="s">
        <v>928</v>
      </c>
      <c r="D172" s="44">
        <v>2019</v>
      </c>
      <c r="E172" s="157" t="s">
        <v>180</v>
      </c>
      <c r="F172" s="44"/>
      <c r="G172" s="218">
        <v>510</v>
      </c>
      <c r="H172" s="131"/>
      <c r="I172" s="132">
        <f>Table70346[[#This Row],[UNIT 
BOTTLE PRICE]]*Table70346[[#This Row],[QTY]]</f>
        <v>0</v>
      </c>
      <c r="J172" s="332"/>
      <c r="K172" s="320">
        <f>Table70346[[#This Row],[UNIT 
BOTTLE PRICE]]*0.1</f>
        <v>51</v>
      </c>
    </row>
    <row r="173" spans="1:11" s="43" customFormat="1" ht="24">
      <c r="A173" s="50" t="s">
        <v>1023</v>
      </c>
      <c r="B173" s="78" t="s">
        <v>741</v>
      </c>
      <c r="C173" s="44" t="s">
        <v>928</v>
      </c>
      <c r="D173" s="44">
        <v>2020</v>
      </c>
      <c r="E173" s="157" t="s">
        <v>1410</v>
      </c>
      <c r="F173" s="44"/>
      <c r="G173" s="218">
        <v>1200</v>
      </c>
      <c r="H173" s="131"/>
      <c r="I173" s="132">
        <f>Table70346[[#This Row],[UNIT 
BOTTLE PRICE]]*Table70346[[#This Row],[QTY]]</f>
        <v>0</v>
      </c>
      <c r="J173" s="332"/>
      <c r="K173" s="320">
        <f>Table70346[[#This Row],[UNIT 
BOTTLE PRICE]]*0.1</f>
        <v>120</v>
      </c>
    </row>
    <row r="174" spans="1:11" s="43" customFormat="1" ht="36.6">
      <c r="A174" s="148" t="s">
        <v>1561</v>
      </c>
      <c r="B174" s="226"/>
      <c r="C174" s="44"/>
      <c r="D174" s="157"/>
      <c r="E174" s="80"/>
      <c r="F174" s="44"/>
      <c r="G174" s="217"/>
      <c r="I174" s="133"/>
      <c r="J174" s="332"/>
      <c r="K174" s="320"/>
    </row>
    <row r="175" spans="1:11" s="43" customFormat="1" ht="24">
      <c r="A175" s="228" t="s">
        <v>1562</v>
      </c>
      <c r="B175" s="226" t="s">
        <v>741</v>
      </c>
      <c r="C175" s="44" t="s">
        <v>928</v>
      </c>
      <c r="D175" s="196">
        <v>2021</v>
      </c>
      <c r="E175" s="80" t="s">
        <v>180</v>
      </c>
      <c r="F175" s="44">
        <v>6</v>
      </c>
      <c r="G175" s="217">
        <v>955</v>
      </c>
      <c r="H175" s="131"/>
      <c r="I175" s="132">
        <f>Table70346[[#This Row],[UNIT 
BOTTLE PRICE]]*Table70346[[#This Row],[QTY]]</f>
        <v>0</v>
      </c>
      <c r="J175" s="332"/>
      <c r="K175" s="320"/>
    </row>
    <row r="176" spans="1:11" s="43" customFormat="1" ht="24">
      <c r="A176" s="228" t="s">
        <v>1562</v>
      </c>
      <c r="B176" s="226" t="s">
        <v>741</v>
      </c>
      <c r="C176" s="44" t="s">
        <v>928</v>
      </c>
      <c r="D176" s="196">
        <v>2021</v>
      </c>
      <c r="E176" s="80" t="s">
        <v>300</v>
      </c>
      <c r="F176" s="44">
        <v>1</v>
      </c>
      <c r="G176" s="217">
        <v>1065</v>
      </c>
      <c r="H176" s="131"/>
      <c r="I176" s="132">
        <f>Table70346[[#This Row],[UNIT 
BOTTLE PRICE]]*Table70346[[#This Row],[QTY]]</f>
        <v>0</v>
      </c>
      <c r="J176" s="332"/>
      <c r="K176" s="320"/>
    </row>
    <row r="177" spans="1:11" s="43" customFormat="1" ht="34.799999999999997">
      <c r="A177" s="149" t="s">
        <v>308</v>
      </c>
      <c r="B177" s="227"/>
      <c r="C177" s="197"/>
      <c r="D177" s="44"/>
      <c r="E177" s="157"/>
      <c r="F177" s="44"/>
      <c r="G177" s="86"/>
      <c r="I177" s="133"/>
      <c r="J177" s="321"/>
      <c r="K177" s="320">
        <f>Table70346[[#This Row],[UNIT 
BOTTLE PRICE]]*0.1</f>
        <v>0</v>
      </c>
    </row>
    <row r="178" spans="1:11" s="43" customFormat="1" ht="24">
      <c r="A178" s="50" t="s">
        <v>1024</v>
      </c>
      <c r="B178" s="78" t="s">
        <v>741</v>
      </c>
      <c r="C178" s="44" t="s">
        <v>928</v>
      </c>
      <c r="D178" s="44">
        <v>2020</v>
      </c>
      <c r="E178" s="157" t="s">
        <v>180</v>
      </c>
      <c r="F178" s="44">
        <v>6</v>
      </c>
      <c r="G178" s="86">
        <v>69</v>
      </c>
      <c r="H178" s="131"/>
      <c r="I178" s="132">
        <f>Table70346[[#This Row],[UNIT 
BOTTLE PRICE]]*Table70346[[#This Row],[QTY]]</f>
        <v>0</v>
      </c>
      <c r="J178" s="332"/>
      <c r="K178" s="320">
        <f>Table70346[[#This Row],[UNIT 
BOTTLE PRICE]]*0.1</f>
        <v>6.9</v>
      </c>
    </row>
    <row r="179" spans="1:11" s="43" customFormat="1" ht="24">
      <c r="A179" s="50" t="s">
        <v>1025</v>
      </c>
      <c r="B179" s="78" t="s">
        <v>741</v>
      </c>
      <c r="C179" s="44" t="s">
        <v>928</v>
      </c>
      <c r="D179" s="44">
        <v>2018</v>
      </c>
      <c r="E179" s="157" t="s">
        <v>180</v>
      </c>
      <c r="F179" s="44">
        <v>6</v>
      </c>
      <c r="G179" s="86">
        <v>115</v>
      </c>
      <c r="H179" s="131"/>
      <c r="I179" s="132">
        <f>Table70346[[#This Row],[UNIT 
BOTTLE PRICE]]*Table70346[[#This Row],[QTY]]</f>
        <v>0</v>
      </c>
      <c r="J179" s="332"/>
      <c r="K179" s="320">
        <f>Table70346[[#This Row],[UNIT 
BOTTLE PRICE]]*0.1</f>
        <v>11.5</v>
      </c>
    </row>
    <row r="180" spans="1:11" s="43" customFormat="1" ht="24">
      <c r="A180" s="50" t="s">
        <v>1025</v>
      </c>
      <c r="B180" s="78" t="s">
        <v>741</v>
      </c>
      <c r="C180" s="44" t="s">
        <v>928</v>
      </c>
      <c r="D180" s="44">
        <v>2020</v>
      </c>
      <c r="E180" s="157" t="s">
        <v>180</v>
      </c>
      <c r="F180" s="44">
        <v>6</v>
      </c>
      <c r="G180" s="86">
        <v>115</v>
      </c>
      <c r="H180" s="131"/>
      <c r="I180" s="132">
        <f>Table70346[[#This Row],[UNIT 
BOTTLE PRICE]]*Table70346[[#This Row],[QTY]]</f>
        <v>0</v>
      </c>
      <c r="J180" s="332"/>
      <c r="K180" s="320">
        <f>Table70346[[#This Row],[UNIT 
BOTTLE PRICE]]*0.1</f>
        <v>11.5</v>
      </c>
    </row>
    <row r="181" spans="1:11" s="43" customFormat="1" ht="24">
      <c r="A181" s="47" t="s">
        <v>1026</v>
      </c>
      <c r="B181" s="78" t="s">
        <v>741</v>
      </c>
      <c r="C181" s="44" t="s">
        <v>928</v>
      </c>
      <c r="D181" s="44">
        <v>2019</v>
      </c>
      <c r="E181" s="157" t="s">
        <v>180</v>
      </c>
      <c r="F181" s="44">
        <v>6</v>
      </c>
      <c r="G181" s="86">
        <v>155</v>
      </c>
      <c r="H181" s="131"/>
      <c r="I181" s="132"/>
      <c r="J181" s="321"/>
      <c r="K181" s="320">
        <f>Table70346[[#This Row],[UNIT 
BOTTLE PRICE]]*0.1</f>
        <v>15.5</v>
      </c>
    </row>
    <row r="182" spans="1:11" s="43" customFormat="1" ht="24">
      <c r="A182" s="50" t="s">
        <v>1368</v>
      </c>
      <c r="B182" s="78" t="s">
        <v>741</v>
      </c>
      <c r="C182" s="44" t="s">
        <v>928</v>
      </c>
      <c r="D182" s="44">
        <v>2021</v>
      </c>
      <c r="E182" s="157" t="s">
        <v>180</v>
      </c>
      <c r="F182" s="44">
        <v>6</v>
      </c>
      <c r="G182" s="86">
        <v>235</v>
      </c>
      <c r="H182" s="131"/>
      <c r="I182" s="132">
        <f>Table70346[[#This Row],[UNIT 
BOTTLE PRICE]]*Table70346[[#This Row],[QTY]]</f>
        <v>0</v>
      </c>
      <c r="J182" s="332"/>
      <c r="K182" s="320">
        <f>Table70346[[#This Row],[UNIT 
BOTTLE PRICE]]*0.1</f>
        <v>23.5</v>
      </c>
    </row>
    <row r="183" spans="1:11" s="43" customFormat="1" ht="24">
      <c r="A183" s="47" t="s">
        <v>1027</v>
      </c>
      <c r="B183" s="78" t="s">
        <v>741</v>
      </c>
      <c r="C183" s="44" t="s">
        <v>928</v>
      </c>
      <c r="D183" s="44">
        <v>2019</v>
      </c>
      <c r="E183" s="157" t="s">
        <v>180</v>
      </c>
      <c r="F183" s="44">
        <v>6</v>
      </c>
      <c r="G183" s="86">
        <v>295</v>
      </c>
      <c r="H183" s="131"/>
      <c r="I183" s="132"/>
      <c r="J183" s="321"/>
      <c r="K183" s="320">
        <f>Table70346[[#This Row],[UNIT 
BOTTLE PRICE]]*0.1</f>
        <v>29.5</v>
      </c>
    </row>
    <row r="184" spans="1:11" s="43" customFormat="1" ht="24">
      <c r="A184" s="50" t="s">
        <v>1028</v>
      </c>
      <c r="B184" s="78" t="s">
        <v>741</v>
      </c>
      <c r="C184" s="44" t="s">
        <v>928</v>
      </c>
      <c r="D184" s="44">
        <v>2020</v>
      </c>
      <c r="E184" s="157" t="s">
        <v>180</v>
      </c>
      <c r="F184" s="44">
        <v>6</v>
      </c>
      <c r="G184" s="86">
        <v>295</v>
      </c>
      <c r="H184" s="131"/>
      <c r="I184" s="132">
        <f>Table70346[[#This Row],[UNIT 
BOTTLE PRICE]]*Table70346[[#This Row],[QTY]]</f>
        <v>0</v>
      </c>
      <c r="J184" s="332"/>
      <c r="K184" s="320">
        <f>Table70346[[#This Row],[UNIT 
BOTTLE PRICE]]*0.1</f>
        <v>29.5</v>
      </c>
    </row>
    <row r="185" spans="1:11" s="43" customFormat="1" ht="24">
      <c r="A185" s="50" t="s">
        <v>1369</v>
      </c>
      <c r="B185" s="226" t="s">
        <v>1371</v>
      </c>
      <c r="C185" s="44" t="s">
        <v>930</v>
      </c>
      <c r="D185" s="196">
        <v>2021</v>
      </c>
      <c r="E185" s="80" t="s">
        <v>180</v>
      </c>
      <c r="F185" s="44">
        <v>6</v>
      </c>
      <c r="G185" s="217">
        <v>69</v>
      </c>
      <c r="H185" s="131"/>
      <c r="I185" s="132">
        <f>Table70346[[#This Row],[UNIT 
BOTTLE PRICE]]*Table70346[[#This Row],[QTY]]</f>
        <v>0</v>
      </c>
      <c r="J185" s="332"/>
      <c r="K185" s="320">
        <f>Table70346[[#This Row],[UNIT 
BOTTLE PRICE]]*0.1</f>
        <v>6.9</v>
      </c>
    </row>
    <row r="186" spans="1:11" s="43" customFormat="1" ht="24">
      <c r="A186" s="43" t="s">
        <v>1372</v>
      </c>
      <c r="B186" s="152" t="s">
        <v>703</v>
      </c>
      <c r="C186" s="105" t="s">
        <v>930</v>
      </c>
      <c r="D186" s="44">
        <v>2021</v>
      </c>
      <c r="E186" s="157" t="s">
        <v>180</v>
      </c>
      <c r="F186" s="44">
        <v>6</v>
      </c>
      <c r="G186" s="86">
        <v>119</v>
      </c>
      <c r="H186" s="131"/>
      <c r="I186" s="132">
        <f>Table70346[[#This Row],[UNIT 
BOTTLE PRICE]]*Table70346[[#This Row],[QTY]]</f>
        <v>0</v>
      </c>
      <c r="J186" s="332"/>
      <c r="K186" s="320">
        <f>Table70346[[#This Row],[UNIT 
BOTTLE PRICE]]*0.1</f>
        <v>11.9</v>
      </c>
    </row>
    <row r="187" spans="1:11" s="43" customFormat="1" ht="24">
      <c r="A187" s="43" t="s">
        <v>1029</v>
      </c>
      <c r="B187" s="152" t="s">
        <v>703</v>
      </c>
      <c r="C187" s="105" t="s">
        <v>930</v>
      </c>
      <c r="D187" s="44">
        <v>2013</v>
      </c>
      <c r="E187" s="157" t="s">
        <v>180</v>
      </c>
      <c r="F187" s="44">
        <v>6</v>
      </c>
      <c r="G187" s="86">
        <v>125</v>
      </c>
      <c r="H187" s="131"/>
      <c r="I187" s="132">
        <f>Table70346[[#This Row],[UNIT 
BOTTLE PRICE]]*Table70346[[#This Row],[QTY]]</f>
        <v>0</v>
      </c>
      <c r="J187" s="332"/>
      <c r="K187" s="320">
        <f>Table70346[[#This Row],[UNIT 
BOTTLE PRICE]]*0.1</f>
        <v>12.5</v>
      </c>
    </row>
    <row r="188" spans="1:11" s="43" customFormat="1" ht="24">
      <c r="A188" s="43" t="s">
        <v>1029</v>
      </c>
      <c r="B188" s="152" t="s">
        <v>703</v>
      </c>
      <c r="C188" s="105" t="s">
        <v>930</v>
      </c>
      <c r="D188" s="44">
        <v>2018</v>
      </c>
      <c r="E188" s="157" t="s">
        <v>180</v>
      </c>
      <c r="F188" s="44">
        <v>6</v>
      </c>
      <c r="G188" s="86">
        <v>125</v>
      </c>
      <c r="H188" s="131"/>
      <c r="I188" s="132">
        <f>Table70346[[#This Row],[UNIT 
BOTTLE PRICE]]*Table70346[[#This Row],[QTY]]</f>
        <v>0</v>
      </c>
      <c r="J188" s="332"/>
      <c r="K188" s="320">
        <f>Table70346[[#This Row],[UNIT 
BOTTLE PRICE]]*0.1</f>
        <v>12.5</v>
      </c>
    </row>
    <row r="189" spans="1:11" s="43" customFormat="1" ht="24">
      <c r="A189" s="50" t="s">
        <v>1029</v>
      </c>
      <c r="B189" s="226" t="s">
        <v>703</v>
      </c>
      <c r="C189" s="44" t="s">
        <v>930</v>
      </c>
      <c r="D189" s="44">
        <v>2019</v>
      </c>
      <c r="E189" s="157" t="s">
        <v>180</v>
      </c>
      <c r="F189" s="44">
        <v>6</v>
      </c>
      <c r="G189" s="217">
        <v>125</v>
      </c>
      <c r="H189" s="131"/>
      <c r="I189" s="132">
        <f>Table70346[[#This Row],[UNIT 
BOTTLE PRICE]]*Table70346[[#This Row],[QTY]]</f>
        <v>0</v>
      </c>
      <c r="J189" s="332"/>
      <c r="K189" s="320">
        <f>Table70346[[#This Row],[UNIT 
BOTTLE PRICE]]*0.1</f>
        <v>12.5</v>
      </c>
    </row>
    <row r="190" spans="1:11" s="43" customFormat="1" ht="24">
      <c r="A190" s="50" t="s">
        <v>1029</v>
      </c>
      <c r="B190" s="226" t="s">
        <v>703</v>
      </c>
      <c r="C190" s="44" t="s">
        <v>930</v>
      </c>
      <c r="D190" s="44">
        <v>2021</v>
      </c>
      <c r="E190" s="157" t="s">
        <v>180</v>
      </c>
      <c r="F190" s="44">
        <v>6</v>
      </c>
      <c r="G190" s="217">
        <v>149</v>
      </c>
      <c r="H190" s="131"/>
      <c r="I190" s="132">
        <f>Table70346[[#This Row],[UNIT 
BOTTLE PRICE]]*Table70346[[#This Row],[QTY]]</f>
        <v>0</v>
      </c>
      <c r="J190" s="332"/>
      <c r="K190" s="320">
        <f>Table70346[[#This Row],[UNIT 
BOTTLE PRICE]]*0.1</f>
        <v>14.9</v>
      </c>
    </row>
    <row r="191" spans="1:11" s="43" customFormat="1" ht="24">
      <c r="A191" s="47" t="s">
        <v>1031</v>
      </c>
      <c r="B191" s="152" t="s">
        <v>703</v>
      </c>
      <c r="C191" s="105" t="s">
        <v>930</v>
      </c>
      <c r="D191" s="44">
        <v>2020</v>
      </c>
      <c r="E191" s="157" t="s">
        <v>180</v>
      </c>
      <c r="F191" s="44">
        <v>6</v>
      </c>
      <c r="G191" s="86">
        <v>149</v>
      </c>
      <c r="H191" s="131"/>
      <c r="I191" s="132"/>
      <c r="J191" s="321"/>
      <c r="K191" s="320">
        <f>Table70346[[#This Row],[UNIT 
BOTTLE PRICE]]*0.1</f>
        <v>14.9</v>
      </c>
    </row>
    <row r="192" spans="1:11" s="43" customFormat="1" ht="24">
      <c r="A192" s="50" t="s">
        <v>1031</v>
      </c>
      <c r="B192" s="152" t="s">
        <v>703</v>
      </c>
      <c r="C192" s="105" t="s">
        <v>930</v>
      </c>
      <c r="D192" s="44">
        <v>2021</v>
      </c>
      <c r="E192" s="157" t="s">
        <v>180</v>
      </c>
      <c r="F192" s="44">
        <v>6</v>
      </c>
      <c r="G192" s="86">
        <v>149</v>
      </c>
      <c r="H192" s="131"/>
      <c r="I192" s="132">
        <f>Table70346[[#This Row],[UNIT 
BOTTLE PRICE]]*Table70346[[#This Row],[QTY]]</f>
        <v>0</v>
      </c>
      <c r="J192" s="332"/>
      <c r="K192" s="320">
        <f>Table70346[[#This Row],[UNIT 
BOTTLE PRICE]]*0.1</f>
        <v>14.9</v>
      </c>
    </row>
    <row r="193" spans="1:11" s="43" customFormat="1" ht="24">
      <c r="A193" s="50" t="s">
        <v>1030</v>
      </c>
      <c r="B193" s="152" t="s">
        <v>703</v>
      </c>
      <c r="C193" s="105" t="s">
        <v>930</v>
      </c>
      <c r="D193" s="44">
        <v>2019</v>
      </c>
      <c r="E193" s="157" t="s">
        <v>180</v>
      </c>
      <c r="F193" s="44">
        <v>6</v>
      </c>
      <c r="G193" s="86">
        <v>149</v>
      </c>
      <c r="H193" s="131"/>
      <c r="I193" s="132">
        <f>Table70346[[#This Row],[UNIT 
BOTTLE PRICE]]*Table70346[[#This Row],[QTY]]</f>
        <v>0</v>
      </c>
      <c r="J193" s="332"/>
      <c r="K193" s="320">
        <f>Table70346[[#This Row],[UNIT 
BOTTLE PRICE]]*0.1</f>
        <v>14.9</v>
      </c>
    </row>
    <row r="194" spans="1:11" s="43" customFormat="1" ht="24">
      <c r="A194" s="50" t="s">
        <v>1032</v>
      </c>
      <c r="B194" s="152" t="s">
        <v>703</v>
      </c>
      <c r="C194" s="105" t="s">
        <v>930</v>
      </c>
      <c r="D194" s="44">
        <v>2020</v>
      </c>
      <c r="E194" s="157" t="s">
        <v>180</v>
      </c>
      <c r="F194" s="44">
        <v>6</v>
      </c>
      <c r="G194" s="86">
        <v>149</v>
      </c>
      <c r="H194" s="131"/>
      <c r="I194" s="132">
        <f>Table70346[[#This Row],[UNIT 
BOTTLE PRICE]]*Table70346[[#This Row],[QTY]]</f>
        <v>0</v>
      </c>
      <c r="J194" s="332"/>
      <c r="K194" s="320">
        <f>Table70346[[#This Row],[UNIT 
BOTTLE PRICE]]*0.1</f>
        <v>14.9</v>
      </c>
    </row>
    <row r="195" spans="1:11" s="43" customFormat="1" ht="24">
      <c r="A195" s="50" t="s">
        <v>1033</v>
      </c>
      <c r="B195" s="152" t="s">
        <v>703</v>
      </c>
      <c r="C195" s="105" t="s">
        <v>930</v>
      </c>
      <c r="D195" s="44">
        <v>2014</v>
      </c>
      <c r="E195" s="157" t="s">
        <v>180</v>
      </c>
      <c r="F195" s="44">
        <v>6</v>
      </c>
      <c r="G195" s="86">
        <v>176</v>
      </c>
      <c r="H195" s="131"/>
      <c r="I195" s="132">
        <f>Table70346[[#This Row],[UNIT 
BOTTLE PRICE]]*Table70346[[#This Row],[QTY]]</f>
        <v>0</v>
      </c>
      <c r="J195" s="332"/>
      <c r="K195" s="320">
        <f>Table70346[[#This Row],[UNIT 
BOTTLE PRICE]]*0.1</f>
        <v>17.600000000000001</v>
      </c>
    </row>
    <row r="196" spans="1:11" s="43" customFormat="1" ht="24">
      <c r="A196" s="50" t="s">
        <v>1033</v>
      </c>
      <c r="B196" s="152" t="s">
        <v>703</v>
      </c>
      <c r="C196" s="105" t="s">
        <v>930</v>
      </c>
      <c r="D196" s="44">
        <v>2015</v>
      </c>
      <c r="E196" s="157" t="s">
        <v>180</v>
      </c>
      <c r="F196" s="44">
        <v>6</v>
      </c>
      <c r="G196" s="86">
        <v>176</v>
      </c>
      <c r="H196" s="131"/>
      <c r="I196" s="132">
        <f>Table70346[[#This Row],[UNIT 
BOTTLE PRICE]]*Table70346[[#This Row],[QTY]]</f>
        <v>0</v>
      </c>
      <c r="J196" s="332"/>
      <c r="K196" s="320">
        <f>Table70346[[#This Row],[UNIT 
BOTTLE PRICE]]*0.1</f>
        <v>17.600000000000001</v>
      </c>
    </row>
    <row r="197" spans="1:11" s="43" customFormat="1" ht="24">
      <c r="A197" s="50" t="s">
        <v>1033</v>
      </c>
      <c r="B197" s="152" t="s">
        <v>703</v>
      </c>
      <c r="C197" s="105" t="s">
        <v>930</v>
      </c>
      <c r="D197" s="44">
        <v>2017</v>
      </c>
      <c r="E197" s="157" t="s">
        <v>180</v>
      </c>
      <c r="F197" s="44">
        <v>6</v>
      </c>
      <c r="G197" s="86">
        <v>176</v>
      </c>
      <c r="H197" s="131"/>
      <c r="I197" s="132">
        <f>Table70346[[#This Row],[UNIT 
BOTTLE PRICE]]*Table70346[[#This Row],[QTY]]</f>
        <v>0</v>
      </c>
      <c r="J197" s="332"/>
      <c r="K197" s="320">
        <f>Table70346[[#This Row],[UNIT 
BOTTLE PRICE]]*0.1</f>
        <v>17.600000000000001</v>
      </c>
    </row>
    <row r="198" spans="1:11" s="43" customFormat="1" ht="24">
      <c r="A198" s="50" t="s">
        <v>1033</v>
      </c>
      <c r="B198" s="152" t="s">
        <v>703</v>
      </c>
      <c r="C198" s="105" t="s">
        <v>930</v>
      </c>
      <c r="D198" s="44">
        <v>2021</v>
      </c>
      <c r="E198" s="157" t="s">
        <v>180</v>
      </c>
      <c r="F198" s="44">
        <v>6</v>
      </c>
      <c r="G198" s="86">
        <v>176</v>
      </c>
      <c r="H198" s="131"/>
      <c r="I198" s="132">
        <f>Table70346[[#This Row],[UNIT 
BOTTLE PRICE]]*Table70346[[#This Row],[QTY]]</f>
        <v>0</v>
      </c>
      <c r="J198" s="332"/>
      <c r="K198" s="320">
        <f>Table70346[[#This Row],[UNIT 
BOTTLE PRICE]]*0.1</f>
        <v>17.600000000000001</v>
      </c>
    </row>
    <row r="199" spans="1:11" s="43" customFormat="1" ht="24">
      <c r="A199" s="50" t="s">
        <v>1034</v>
      </c>
      <c r="B199" s="152" t="s">
        <v>703</v>
      </c>
      <c r="C199" s="105" t="s">
        <v>930</v>
      </c>
      <c r="D199" s="44">
        <v>2020</v>
      </c>
      <c r="E199" s="157" t="s">
        <v>180</v>
      </c>
      <c r="F199" s="44">
        <v>6</v>
      </c>
      <c r="G199" s="86">
        <v>255</v>
      </c>
      <c r="H199" s="131"/>
      <c r="I199" s="132">
        <f>Table70346[[#This Row],[UNIT 
BOTTLE PRICE]]*Table70346[[#This Row],[QTY]]</f>
        <v>0</v>
      </c>
      <c r="J199" s="332"/>
      <c r="K199" s="320">
        <f>Table70346[[#This Row],[UNIT 
BOTTLE PRICE]]*0.1</f>
        <v>25.5</v>
      </c>
    </row>
    <row r="200" spans="1:11" s="43" customFormat="1" ht="24">
      <c r="A200" s="43" t="s">
        <v>1035</v>
      </c>
      <c r="B200" s="152" t="s">
        <v>703</v>
      </c>
      <c r="C200" s="105" t="s">
        <v>930</v>
      </c>
      <c r="D200" s="44">
        <v>2020</v>
      </c>
      <c r="E200" s="157" t="s">
        <v>180</v>
      </c>
      <c r="F200" s="44">
        <v>6</v>
      </c>
      <c r="G200" s="86">
        <v>245</v>
      </c>
      <c r="H200" s="131"/>
      <c r="I200" s="132">
        <f>Table70346[[#This Row],[UNIT 
BOTTLE PRICE]]*Table70346[[#This Row],[QTY]]</f>
        <v>0</v>
      </c>
      <c r="J200" s="332"/>
      <c r="K200" s="320">
        <f>Table70346[[#This Row],[UNIT 
BOTTLE PRICE]]*0.1</f>
        <v>24.5</v>
      </c>
    </row>
    <row r="201" spans="1:11" s="43" customFormat="1" ht="24">
      <c r="A201" s="43" t="s">
        <v>1035</v>
      </c>
      <c r="B201" s="152" t="s">
        <v>703</v>
      </c>
      <c r="C201" s="105" t="s">
        <v>930</v>
      </c>
      <c r="D201" s="44">
        <v>2021</v>
      </c>
      <c r="E201" s="157" t="s">
        <v>180</v>
      </c>
      <c r="F201" s="44">
        <v>6</v>
      </c>
      <c r="G201" s="86">
        <v>245</v>
      </c>
      <c r="H201" s="131"/>
      <c r="I201" s="132">
        <f>Table70346[[#This Row],[UNIT 
BOTTLE PRICE]]*Table70346[[#This Row],[QTY]]</f>
        <v>0</v>
      </c>
      <c r="J201" s="332"/>
      <c r="K201" s="320">
        <f>Table70346[[#This Row],[UNIT 
BOTTLE PRICE]]*0.1</f>
        <v>24.5</v>
      </c>
    </row>
    <row r="202" spans="1:11" s="43" customFormat="1" ht="24">
      <c r="A202" s="50" t="s">
        <v>1036</v>
      </c>
      <c r="B202" s="152" t="s">
        <v>741</v>
      </c>
      <c r="C202" s="105" t="s">
        <v>928</v>
      </c>
      <c r="D202" s="44">
        <v>2019</v>
      </c>
      <c r="E202" s="157" t="s">
        <v>180</v>
      </c>
      <c r="F202" s="44">
        <v>6</v>
      </c>
      <c r="G202" s="86">
        <v>665</v>
      </c>
      <c r="H202" s="131"/>
      <c r="I202" s="132">
        <f>Table70346[[#This Row],[UNIT 
BOTTLE PRICE]]*Table70346[[#This Row],[QTY]]</f>
        <v>0</v>
      </c>
      <c r="J202" s="332"/>
      <c r="K202" s="320">
        <f>Table70346[[#This Row],[UNIT 
BOTTLE PRICE]]*0.1</f>
        <v>66.5</v>
      </c>
    </row>
    <row r="203" spans="1:11" s="43" customFormat="1" ht="24">
      <c r="A203" s="50" t="s">
        <v>1037</v>
      </c>
      <c r="B203" s="152" t="s">
        <v>741</v>
      </c>
      <c r="C203" s="105" t="s">
        <v>928</v>
      </c>
      <c r="D203" s="44">
        <v>2020</v>
      </c>
      <c r="E203" s="157" t="s">
        <v>180</v>
      </c>
      <c r="F203" s="44">
        <v>6</v>
      </c>
      <c r="G203" s="86">
        <v>665</v>
      </c>
      <c r="H203" s="131"/>
      <c r="I203" s="132">
        <f>Table70346[[#This Row],[UNIT 
BOTTLE PRICE]]*Table70346[[#This Row],[QTY]]</f>
        <v>0</v>
      </c>
      <c r="J203" s="332"/>
      <c r="K203" s="320">
        <f>Table70346[[#This Row],[UNIT 
BOTTLE PRICE]]*0.1</f>
        <v>66.5</v>
      </c>
    </row>
    <row r="204" spans="1:11" s="43" customFormat="1" ht="36.6">
      <c r="A204" s="148" t="s">
        <v>1038</v>
      </c>
      <c r="B204" s="227"/>
      <c r="C204" s="197"/>
      <c r="D204" s="44"/>
      <c r="E204" s="157"/>
      <c r="F204" s="44"/>
      <c r="G204" s="86"/>
      <c r="I204" s="133"/>
      <c r="J204" s="321"/>
      <c r="K204" s="320">
        <f>Table70346[[#This Row],[UNIT 
BOTTLE PRICE]]*0.1</f>
        <v>0</v>
      </c>
    </row>
    <row r="205" spans="1:11" s="43" customFormat="1" ht="24">
      <c r="A205" s="158" t="s">
        <v>1039</v>
      </c>
      <c r="B205" s="78" t="s">
        <v>703</v>
      </c>
      <c r="C205" s="44" t="s">
        <v>930</v>
      </c>
      <c r="D205" s="44">
        <v>2015</v>
      </c>
      <c r="E205" s="157" t="s">
        <v>180</v>
      </c>
      <c r="F205" s="44">
        <v>12</v>
      </c>
      <c r="G205" s="86">
        <v>119</v>
      </c>
      <c r="H205" s="131"/>
      <c r="I205" s="132"/>
      <c r="J205" s="321"/>
      <c r="K205" s="320">
        <f>Table70346[[#This Row],[UNIT 
BOTTLE PRICE]]*0.1</f>
        <v>11.9</v>
      </c>
    </row>
    <row r="206" spans="1:11" s="43" customFormat="1" ht="24">
      <c r="A206" s="150" t="s">
        <v>1039</v>
      </c>
      <c r="B206" s="78" t="s">
        <v>703</v>
      </c>
      <c r="C206" s="44" t="s">
        <v>930</v>
      </c>
      <c r="D206" s="44">
        <v>2017</v>
      </c>
      <c r="E206" s="157" t="s">
        <v>180</v>
      </c>
      <c r="F206" s="44">
        <v>12</v>
      </c>
      <c r="G206" s="86">
        <v>119</v>
      </c>
      <c r="H206" s="131"/>
      <c r="I206" s="132">
        <f>Table70346[[#This Row],[UNIT 
BOTTLE PRICE]]*Table70346[[#This Row],[QTY]]</f>
        <v>0</v>
      </c>
      <c r="J206" s="332"/>
      <c r="K206" s="320">
        <f>Table70346[[#This Row],[UNIT 
BOTTLE PRICE]]*0.1</f>
        <v>11.9</v>
      </c>
    </row>
    <row r="207" spans="1:11" s="43" customFormat="1" ht="24">
      <c r="A207" s="150" t="s">
        <v>1040</v>
      </c>
      <c r="B207" s="78" t="s">
        <v>703</v>
      </c>
      <c r="C207" s="44" t="s">
        <v>930</v>
      </c>
      <c r="D207" s="44">
        <v>2017</v>
      </c>
      <c r="E207" s="157" t="s">
        <v>300</v>
      </c>
      <c r="F207" s="44">
        <v>1</v>
      </c>
      <c r="G207" s="86">
        <v>275</v>
      </c>
      <c r="H207" s="131"/>
      <c r="I207" s="132">
        <f>Table70346[[#This Row],[UNIT 
BOTTLE PRICE]]*Table70346[[#This Row],[QTY]]</f>
        <v>0</v>
      </c>
      <c r="J207" s="332"/>
      <c r="K207" s="320">
        <f>Table70346[[#This Row],[UNIT 
BOTTLE PRICE]]*0.1</f>
        <v>27.5</v>
      </c>
    </row>
    <row r="208" spans="1:11" s="43" customFormat="1" ht="24">
      <c r="A208" s="150" t="s">
        <v>1041</v>
      </c>
      <c r="B208" s="78" t="s">
        <v>703</v>
      </c>
      <c r="C208" s="44" t="s">
        <v>930</v>
      </c>
      <c r="D208" s="44">
        <v>2017</v>
      </c>
      <c r="E208" s="157" t="s">
        <v>180</v>
      </c>
      <c r="F208" s="44">
        <v>12</v>
      </c>
      <c r="G208" s="86">
        <v>195</v>
      </c>
      <c r="H208" s="131"/>
      <c r="I208" s="132">
        <f>Table70346[[#This Row],[UNIT 
BOTTLE PRICE]]*Table70346[[#This Row],[QTY]]</f>
        <v>0</v>
      </c>
      <c r="J208" s="332"/>
      <c r="K208" s="320">
        <f>Table70346[[#This Row],[UNIT 
BOTTLE PRICE]]*0.1</f>
        <v>19.5</v>
      </c>
    </row>
    <row r="209" spans="1:11" s="43" customFormat="1" ht="24">
      <c r="A209" s="150" t="s">
        <v>1042</v>
      </c>
      <c r="B209" s="78" t="s">
        <v>703</v>
      </c>
      <c r="C209" s="44" t="s">
        <v>930</v>
      </c>
      <c r="D209" s="44">
        <v>2015</v>
      </c>
      <c r="E209" s="157" t="s">
        <v>180</v>
      </c>
      <c r="F209" s="44">
        <v>12</v>
      </c>
      <c r="G209" s="86">
        <v>215</v>
      </c>
      <c r="H209" s="131"/>
      <c r="I209" s="132">
        <f>Table70346[[#This Row],[UNIT 
BOTTLE PRICE]]*Table70346[[#This Row],[QTY]]</f>
        <v>0</v>
      </c>
      <c r="J209" s="332"/>
      <c r="K209" s="320">
        <f>Table70346[[#This Row],[UNIT 
BOTTLE PRICE]]*0.1</f>
        <v>21.5</v>
      </c>
    </row>
    <row r="210" spans="1:11" s="43" customFormat="1" ht="24">
      <c r="A210" s="158" t="s">
        <v>1043</v>
      </c>
      <c r="B210" s="78" t="s">
        <v>703</v>
      </c>
      <c r="C210" s="44" t="s">
        <v>930</v>
      </c>
      <c r="D210" s="44">
        <v>2015</v>
      </c>
      <c r="E210" s="157" t="s">
        <v>300</v>
      </c>
      <c r="F210" s="44">
        <v>1</v>
      </c>
      <c r="G210" s="86">
        <v>425</v>
      </c>
      <c r="H210" s="131"/>
      <c r="I210" s="132"/>
      <c r="J210" s="321"/>
      <c r="K210" s="320">
        <f>Table70346[[#This Row],[UNIT 
BOTTLE PRICE]]*0.1</f>
        <v>42.5</v>
      </c>
    </row>
    <row r="211" spans="1:11" s="43" customFormat="1" ht="24">
      <c r="A211" s="150" t="s">
        <v>1044</v>
      </c>
      <c r="B211" s="78" t="s">
        <v>703</v>
      </c>
      <c r="C211" s="44" t="s">
        <v>930</v>
      </c>
      <c r="D211" s="44">
        <v>2017</v>
      </c>
      <c r="E211" s="157" t="s">
        <v>180</v>
      </c>
      <c r="F211" s="44">
        <v>12</v>
      </c>
      <c r="G211" s="86">
        <v>345</v>
      </c>
      <c r="H211" s="131"/>
      <c r="I211" s="132">
        <f>Table70346[[#This Row],[UNIT 
BOTTLE PRICE]]*Table70346[[#This Row],[QTY]]</f>
        <v>0</v>
      </c>
      <c r="J211" s="332"/>
      <c r="K211" s="320">
        <f>Table70346[[#This Row],[UNIT 
BOTTLE PRICE]]*0.1</f>
        <v>34.5</v>
      </c>
    </row>
    <row r="212" spans="1:11" s="43" customFormat="1" ht="24">
      <c r="A212" s="150" t="s">
        <v>1045</v>
      </c>
      <c r="B212" s="78" t="s">
        <v>703</v>
      </c>
      <c r="C212" s="44" t="s">
        <v>930</v>
      </c>
      <c r="D212" s="44">
        <v>2017</v>
      </c>
      <c r="E212" s="157" t="s">
        <v>300</v>
      </c>
      <c r="F212" s="44">
        <v>1</v>
      </c>
      <c r="G212" s="86">
        <v>649</v>
      </c>
      <c r="H212" s="131"/>
      <c r="I212" s="132">
        <f>Table70346[[#This Row],[UNIT 
BOTTLE PRICE]]*Table70346[[#This Row],[QTY]]</f>
        <v>0</v>
      </c>
      <c r="J212" s="332"/>
      <c r="K212" s="320">
        <f>Table70346[[#This Row],[UNIT 
BOTTLE PRICE]]*0.1</f>
        <v>64.900000000000006</v>
      </c>
    </row>
    <row r="213" spans="1:11" s="43" customFormat="1" ht="36.6">
      <c r="A213" s="148" t="s">
        <v>1046</v>
      </c>
      <c r="B213" s="152"/>
      <c r="C213" s="105"/>
      <c r="D213" s="44"/>
      <c r="E213" s="157"/>
      <c r="F213" s="44"/>
      <c r="G213" s="86"/>
      <c r="I213" s="133"/>
      <c r="J213" s="321"/>
      <c r="K213" s="320">
        <f>Table70346[[#This Row],[UNIT 
BOTTLE PRICE]]*0.1</f>
        <v>0</v>
      </c>
    </row>
    <row r="214" spans="1:11" s="43" customFormat="1" ht="24">
      <c r="A214" s="158" t="s">
        <v>1049</v>
      </c>
      <c r="B214" s="152" t="s">
        <v>741</v>
      </c>
      <c r="C214" s="105" t="s">
        <v>928</v>
      </c>
      <c r="D214" s="44">
        <v>2020</v>
      </c>
      <c r="E214" s="157" t="s">
        <v>180</v>
      </c>
      <c r="F214" s="44">
        <v>6</v>
      </c>
      <c r="G214" s="86">
        <v>999</v>
      </c>
      <c r="H214" s="131"/>
      <c r="I214" s="132"/>
      <c r="J214" s="321"/>
      <c r="K214" s="320">
        <f>Table70346[[#This Row],[UNIT 
BOTTLE PRICE]]*0.1</f>
        <v>99.9</v>
      </c>
    </row>
    <row r="215" spans="1:11" s="43" customFormat="1" ht="24">
      <c r="A215" s="150" t="s">
        <v>1050</v>
      </c>
      <c r="B215" s="152" t="s">
        <v>741</v>
      </c>
      <c r="C215" s="105" t="s">
        <v>928</v>
      </c>
      <c r="D215" s="44">
        <v>2020</v>
      </c>
      <c r="E215" s="157" t="s">
        <v>180</v>
      </c>
      <c r="F215" s="44">
        <v>6</v>
      </c>
      <c r="G215" s="86">
        <v>255</v>
      </c>
      <c r="H215" s="131"/>
      <c r="I215" s="132">
        <f>Table70346[[#This Row],[UNIT 
BOTTLE PRICE]]*Table70346[[#This Row],[QTY]]</f>
        <v>0</v>
      </c>
      <c r="J215" s="332"/>
      <c r="K215" s="320">
        <f>Table70346[[#This Row],[UNIT 
BOTTLE PRICE]]*0.1</f>
        <v>25.5</v>
      </c>
    </row>
    <row r="216" spans="1:11" s="43" customFormat="1" ht="36.6">
      <c r="A216" s="148" t="s">
        <v>1047</v>
      </c>
      <c r="B216" s="152"/>
      <c r="C216" s="105"/>
      <c r="D216" s="44"/>
      <c r="E216" s="157"/>
      <c r="F216" s="44"/>
      <c r="G216" s="86"/>
      <c r="I216" s="133"/>
      <c r="J216" s="321"/>
      <c r="K216" s="320">
        <f>Table70346[[#This Row],[UNIT 
BOTTLE PRICE]]*0.1</f>
        <v>0</v>
      </c>
    </row>
    <row r="217" spans="1:11" s="43" customFormat="1" ht="24">
      <c r="A217" s="254" t="s">
        <v>1564</v>
      </c>
      <c r="B217" s="152" t="s">
        <v>741</v>
      </c>
      <c r="C217" s="105" t="s">
        <v>928</v>
      </c>
      <c r="D217" s="44">
        <v>2021</v>
      </c>
      <c r="E217" s="157" t="s">
        <v>180</v>
      </c>
      <c r="F217" s="44">
        <v>6</v>
      </c>
      <c r="G217" s="86">
        <v>315</v>
      </c>
      <c r="H217" s="131"/>
      <c r="I217" s="132">
        <f>Table70346[[#This Row],[UNIT 
BOTTLE PRICE]]*Table70346[[#This Row],[QTY]]</f>
        <v>0</v>
      </c>
      <c r="J217" s="321"/>
      <c r="K217" s="320"/>
    </row>
    <row r="218" spans="1:11" s="43" customFormat="1" ht="24">
      <c r="A218" s="150" t="s">
        <v>1051</v>
      </c>
      <c r="B218" s="152" t="s">
        <v>741</v>
      </c>
      <c r="C218" s="105" t="s">
        <v>928</v>
      </c>
      <c r="D218" s="44">
        <v>2019</v>
      </c>
      <c r="E218" s="157" t="s">
        <v>180</v>
      </c>
      <c r="F218" s="44">
        <v>6</v>
      </c>
      <c r="G218" s="86">
        <v>255</v>
      </c>
      <c r="H218" s="131"/>
      <c r="I218" s="132">
        <f>Table70346[[#This Row],[UNIT 
BOTTLE PRICE]]*Table70346[[#This Row],[QTY]]</f>
        <v>0</v>
      </c>
      <c r="J218" s="332"/>
      <c r="K218" s="320">
        <f>Table70346[[#This Row],[UNIT 
BOTTLE PRICE]]*0.1</f>
        <v>25.5</v>
      </c>
    </row>
    <row r="219" spans="1:11" s="43" customFormat="1" ht="36.6">
      <c r="A219" s="148" t="s">
        <v>1048</v>
      </c>
      <c r="B219" s="152"/>
      <c r="C219" s="105"/>
      <c r="D219" s="44"/>
      <c r="E219" s="157"/>
      <c r="F219" s="44"/>
      <c r="G219" s="86"/>
      <c r="I219" s="133"/>
      <c r="J219" s="321"/>
      <c r="K219" s="320">
        <f>Table70346[[#This Row],[UNIT 
BOTTLE PRICE]]*0.1</f>
        <v>0</v>
      </c>
    </row>
    <row r="220" spans="1:11" s="43" customFormat="1" ht="24">
      <c r="A220" s="150" t="s">
        <v>1052</v>
      </c>
      <c r="B220" s="152" t="s">
        <v>741</v>
      </c>
      <c r="C220" s="105" t="s">
        <v>928</v>
      </c>
      <c r="D220" s="44">
        <v>2017</v>
      </c>
      <c r="E220" s="157" t="s">
        <v>180</v>
      </c>
      <c r="F220" s="44">
        <v>6</v>
      </c>
      <c r="G220" s="86">
        <v>305</v>
      </c>
      <c r="H220" s="131"/>
      <c r="I220" s="132">
        <f>Table70346[[#This Row],[UNIT 
BOTTLE PRICE]]*Table70346[[#This Row],[QTY]]</f>
        <v>0</v>
      </c>
      <c r="J220" s="332"/>
      <c r="K220" s="320">
        <f>Table70346[[#This Row],[UNIT 
BOTTLE PRICE]]*0.1</f>
        <v>30.5</v>
      </c>
    </row>
    <row r="221" spans="1:11" s="43" customFormat="1" ht="36.6">
      <c r="A221" s="148" t="s">
        <v>1054</v>
      </c>
      <c r="B221" s="152"/>
      <c r="C221" s="105"/>
      <c r="D221" s="44"/>
      <c r="E221" s="157"/>
      <c r="F221" s="44"/>
      <c r="G221" s="86"/>
      <c r="I221" s="133"/>
      <c r="J221" s="321"/>
      <c r="K221" s="320">
        <f>Table70346[[#This Row],[UNIT 
BOTTLE PRICE]]*0.1</f>
        <v>0</v>
      </c>
    </row>
    <row r="222" spans="1:11" s="43" customFormat="1" ht="34.799999999999997">
      <c r="A222" s="150" t="s">
        <v>1053</v>
      </c>
      <c r="B222" s="152" t="s">
        <v>703</v>
      </c>
      <c r="C222" s="105" t="s">
        <v>930</v>
      </c>
      <c r="D222" s="44">
        <v>2017</v>
      </c>
      <c r="E222" s="157" t="s">
        <v>180</v>
      </c>
      <c r="F222" s="44">
        <v>6</v>
      </c>
      <c r="G222" s="86">
        <v>395</v>
      </c>
      <c r="H222" s="131"/>
      <c r="I222" s="132">
        <f>Table70346[[#This Row],[UNIT 
BOTTLE PRICE]]*Table70346[[#This Row],[QTY]]</f>
        <v>0</v>
      </c>
      <c r="J222" s="332"/>
      <c r="K222" s="320">
        <f>Table70346[[#This Row],[UNIT 
BOTTLE PRICE]]*0.1</f>
        <v>39.5</v>
      </c>
    </row>
    <row r="223" spans="1:11" s="43" customFormat="1" ht="24">
      <c r="A223" s="150" t="s">
        <v>1563</v>
      </c>
      <c r="B223" s="226" t="s">
        <v>741</v>
      </c>
      <c r="C223" s="44" t="s">
        <v>928</v>
      </c>
      <c r="D223" s="157">
        <v>2018</v>
      </c>
      <c r="E223" s="80" t="s">
        <v>180</v>
      </c>
      <c r="F223" s="44">
        <v>6</v>
      </c>
      <c r="G223" s="217">
        <v>75</v>
      </c>
      <c r="H223" s="131"/>
      <c r="I223" s="132">
        <f>Table70346[[#This Row],[UNIT 
BOTTLE PRICE]]*Table70346[[#This Row],[QTY]]</f>
        <v>0</v>
      </c>
      <c r="J223" s="332"/>
      <c r="K223" s="320"/>
    </row>
    <row r="224" spans="1:11" s="43" customFormat="1" ht="36.6">
      <c r="A224" s="148" t="s">
        <v>1055</v>
      </c>
      <c r="B224" s="152"/>
      <c r="C224" s="105"/>
      <c r="D224" s="44"/>
      <c r="E224" s="157"/>
      <c r="F224" s="44"/>
      <c r="G224" s="86"/>
      <c r="I224" s="133"/>
      <c r="J224" s="321"/>
      <c r="K224" s="320">
        <f>Table70346[[#This Row],[UNIT 
BOTTLE PRICE]]*0.1</f>
        <v>0</v>
      </c>
    </row>
    <row r="225" spans="1:11" s="43" customFormat="1" ht="24">
      <c r="A225" s="150" t="s">
        <v>1056</v>
      </c>
      <c r="B225" s="152" t="s">
        <v>741</v>
      </c>
      <c r="C225" s="105" t="s">
        <v>928</v>
      </c>
      <c r="D225" s="44">
        <v>2018</v>
      </c>
      <c r="E225" s="157" t="s">
        <v>180</v>
      </c>
      <c r="F225" s="44">
        <v>6</v>
      </c>
      <c r="G225" s="86">
        <v>595</v>
      </c>
      <c r="H225" s="131"/>
      <c r="I225" s="132">
        <f>Table70346[[#This Row],[UNIT 
BOTTLE PRICE]]*Table70346[[#This Row],[QTY]]</f>
        <v>0</v>
      </c>
      <c r="J225" s="332"/>
      <c r="K225" s="320">
        <f>Table70346[[#This Row],[UNIT 
BOTTLE PRICE]]*0.1</f>
        <v>59.5</v>
      </c>
    </row>
    <row r="226" spans="1:11" s="43" customFormat="1" ht="36.6">
      <c r="A226" s="148" t="s">
        <v>1058</v>
      </c>
      <c r="B226" s="152"/>
      <c r="C226" s="105"/>
      <c r="D226" s="44"/>
      <c r="E226" s="157"/>
      <c r="F226" s="44"/>
      <c r="G226" s="86"/>
      <c r="I226" s="133"/>
      <c r="J226" s="321"/>
      <c r="K226" s="320">
        <f>Table70346[[#This Row],[UNIT 
BOTTLE PRICE]]*0.1</f>
        <v>0</v>
      </c>
    </row>
    <row r="227" spans="1:11" s="43" customFormat="1" ht="24">
      <c r="A227" s="150" t="s">
        <v>1057</v>
      </c>
      <c r="B227" s="152" t="s">
        <v>741</v>
      </c>
      <c r="C227" s="105" t="s">
        <v>928</v>
      </c>
      <c r="D227" s="44">
        <v>2018</v>
      </c>
      <c r="E227" s="157" t="s">
        <v>180</v>
      </c>
      <c r="F227" s="44">
        <v>6</v>
      </c>
      <c r="G227" s="86">
        <v>265</v>
      </c>
      <c r="H227" s="131"/>
      <c r="I227" s="132">
        <f>Table70346[[#This Row],[UNIT 
BOTTLE PRICE]]*Table70346[[#This Row],[QTY]]</f>
        <v>0</v>
      </c>
      <c r="J227" s="332"/>
      <c r="K227" s="320">
        <f>Table70346[[#This Row],[UNIT 
BOTTLE PRICE]]*0.1</f>
        <v>26.5</v>
      </c>
    </row>
    <row r="228" spans="1:11" s="43" customFormat="1" ht="34.799999999999997">
      <c r="A228" s="149" t="s">
        <v>1565</v>
      </c>
      <c r="B228" s="226"/>
      <c r="C228" s="44"/>
      <c r="D228" s="157"/>
      <c r="E228" s="80"/>
      <c r="F228" s="44"/>
      <c r="G228" s="217"/>
      <c r="I228" s="133"/>
      <c r="J228" s="332"/>
      <c r="K228" s="320"/>
    </row>
    <row r="229" spans="1:11" s="43" customFormat="1" ht="24">
      <c r="A229" s="150" t="s">
        <v>1567</v>
      </c>
      <c r="B229" s="226" t="s">
        <v>741</v>
      </c>
      <c r="C229" s="44" t="s">
        <v>928</v>
      </c>
      <c r="D229" s="196">
        <v>2020</v>
      </c>
      <c r="E229" s="157" t="s">
        <v>180</v>
      </c>
      <c r="F229" s="44">
        <v>6</v>
      </c>
      <c r="G229" s="217">
        <v>185</v>
      </c>
      <c r="H229" s="131"/>
      <c r="I229" s="132">
        <f>Table70346[[#This Row],[UNIT 
BOTTLE PRICE]]*Table70346[[#This Row],[QTY]]</f>
        <v>0</v>
      </c>
      <c r="J229" s="332"/>
      <c r="K229" s="320"/>
    </row>
    <row r="230" spans="1:11" s="43" customFormat="1" ht="24">
      <c r="A230" s="150" t="s">
        <v>1566</v>
      </c>
      <c r="B230" s="226" t="s">
        <v>703</v>
      </c>
      <c r="C230" s="44" t="s">
        <v>930</v>
      </c>
      <c r="D230" s="196">
        <v>2019</v>
      </c>
      <c r="E230" s="157" t="s">
        <v>180</v>
      </c>
      <c r="F230" s="44">
        <v>6</v>
      </c>
      <c r="G230" s="217">
        <v>145</v>
      </c>
      <c r="H230" s="131"/>
      <c r="I230" s="132">
        <f>Table70346[[#This Row],[UNIT 
BOTTLE PRICE]]*Table70346[[#This Row],[QTY]]</f>
        <v>0</v>
      </c>
      <c r="J230" s="332"/>
      <c r="K230" s="320"/>
    </row>
    <row r="231" spans="1:11" s="43" customFormat="1" ht="36.6">
      <c r="A231" s="148" t="s">
        <v>1059</v>
      </c>
      <c r="B231" s="227"/>
      <c r="C231" s="197"/>
      <c r="D231" s="44"/>
      <c r="E231" s="157"/>
      <c r="F231" s="44"/>
      <c r="G231" s="86"/>
      <c r="I231" s="133"/>
      <c r="J231" s="321"/>
      <c r="K231" s="320">
        <f>Table70346[[#This Row],[UNIT 
BOTTLE PRICE]]*0.1</f>
        <v>0</v>
      </c>
    </row>
    <row r="232" spans="1:11" s="43" customFormat="1" ht="24">
      <c r="A232" s="150" t="s">
        <v>1060</v>
      </c>
      <c r="B232" s="78" t="s">
        <v>741</v>
      </c>
      <c r="C232" s="44" t="s">
        <v>928</v>
      </c>
      <c r="D232" s="44">
        <v>2022</v>
      </c>
      <c r="E232" s="157" t="s">
        <v>180</v>
      </c>
      <c r="F232" s="44">
        <v>6</v>
      </c>
      <c r="G232" s="86">
        <v>65</v>
      </c>
      <c r="H232" s="131"/>
      <c r="I232" s="132">
        <f>Table70346[[#This Row],[UNIT 
BOTTLE PRICE]]*Table70346[[#This Row],[QTY]]</f>
        <v>0</v>
      </c>
      <c r="J232" s="332"/>
      <c r="K232" s="320">
        <f>Table70346[[#This Row],[UNIT 
BOTTLE PRICE]]*0.1</f>
        <v>6.5</v>
      </c>
    </row>
    <row r="233" spans="1:11" s="43" customFormat="1" ht="24">
      <c r="A233" s="150" t="s">
        <v>1373</v>
      </c>
      <c r="B233" s="78" t="s">
        <v>741</v>
      </c>
      <c r="C233" s="44" t="s">
        <v>928</v>
      </c>
      <c r="D233" s="44">
        <v>2022</v>
      </c>
      <c r="E233" s="157" t="s">
        <v>180</v>
      </c>
      <c r="F233" s="44">
        <v>6</v>
      </c>
      <c r="G233" s="86">
        <v>82</v>
      </c>
      <c r="H233" s="131"/>
      <c r="I233" s="132">
        <f>Table70346[[#This Row],[UNIT 
BOTTLE PRICE]]*Table70346[[#This Row],[QTY]]</f>
        <v>0</v>
      </c>
      <c r="J233" s="332"/>
      <c r="K233" s="320">
        <f>Table70346[[#This Row],[UNIT 
BOTTLE PRICE]]*0.1</f>
        <v>8.2000000000000011</v>
      </c>
    </row>
    <row r="234" spans="1:11" s="43" customFormat="1" ht="24">
      <c r="A234" s="150" t="s">
        <v>1375</v>
      </c>
      <c r="B234" s="78" t="s">
        <v>741</v>
      </c>
      <c r="C234" s="44" t="s">
        <v>928</v>
      </c>
      <c r="D234" s="44">
        <v>2020</v>
      </c>
      <c r="E234" s="157" t="s">
        <v>310</v>
      </c>
      <c r="F234" s="44">
        <v>1</v>
      </c>
      <c r="G234" s="86">
        <v>275</v>
      </c>
      <c r="H234" s="131"/>
      <c r="I234" s="132">
        <f>Table70346[[#This Row],[UNIT 
BOTTLE PRICE]]*Table70346[[#This Row],[QTY]]</f>
        <v>0</v>
      </c>
      <c r="J234" s="332"/>
      <c r="K234" s="320">
        <f>Table70346[[#This Row],[UNIT 
BOTTLE PRICE]]*0.1</f>
        <v>27.5</v>
      </c>
    </row>
    <row r="235" spans="1:11" s="43" customFormat="1" ht="24">
      <c r="A235" s="150" t="s">
        <v>1061</v>
      </c>
      <c r="B235" s="78" t="s">
        <v>741</v>
      </c>
      <c r="C235" s="44" t="s">
        <v>928</v>
      </c>
      <c r="D235" s="44">
        <v>2021</v>
      </c>
      <c r="E235" s="157" t="s">
        <v>180</v>
      </c>
      <c r="F235" s="44">
        <v>6</v>
      </c>
      <c r="G235" s="86">
        <v>135</v>
      </c>
      <c r="H235" s="131"/>
      <c r="I235" s="132">
        <f>Table70346[[#This Row],[UNIT 
BOTTLE PRICE]]*Table70346[[#This Row],[QTY]]</f>
        <v>0</v>
      </c>
      <c r="J235" s="332"/>
      <c r="K235" s="320">
        <f>Table70346[[#This Row],[UNIT 
BOTTLE PRICE]]*0.1</f>
        <v>13.5</v>
      </c>
    </row>
    <row r="236" spans="1:11" s="43" customFormat="1" ht="24">
      <c r="A236" s="150" t="s">
        <v>1374</v>
      </c>
      <c r="B236" s="78" t="s">
        <v>741</v>
      </c>
      <c r="C236" s="44" t="s">
        <v>928</v>
      </c>
      <c r="D236" s="44">
        <v>2021</v>
      </c>
      <c r="E236" s="157" t="s">
        <v>310</v>
      </c>
      <c r="F236" s="44">
        <v>1</v>
      </c>
      <c r="G236" s="86">
        <v>285</v>
      </c>
      <c r="H236" s="131"/>
      <c r="I236" s="132">
        <f>Table70346[[#This Row],[UNIT 
BOTTLE PRICE]]*Table70346[[#This Row],[QTY]]</f>
        <v>0</v>
      </c>
      <c r="J236" s="332"/>
      <c r="K236" s="320">
        <f>Table70346[[#This Row],[UNIT 
BOTTLE PRICE]]*0.1</f>
        <v>28.5</v>
      </c>
    </row>
    <row r="237" spans="1:11" s="43" customFormat="1" ht="24">
      <c r="A237" s="150" t="s">
        <v>1376</v>
      </c>
      <c r="B237" s="78" t="s">
        <v>741</v>
      </c>
      <c r="C237" s="44" t="s">
        <v>928</v>
      </c>
      <c r="D237" s="44">
        <v>2021</v>
      </c>
      <c r="E237" s="157" t="s">
        <v>180</v>
      </c>
      <c r="F237" s="44">
        <v>6</v>
      </c>
      <c r="G237" s="86">
        <v>135</v>
      </c>
      <c r="H237" s="131"/>
      <c r="I237" s="132">
        <f>Table70346[[#This Row],[UNIT 
BOTTLE PRICE]]*Table70346[[#This Row],[QTY]]</f>
        <v>0</v>
      </c>
      <c r="J237" s="332"/>
      <c r="K237" s="320">
        <f>Table70346[[#This Row],[UNIT 
BOTTLE PRICE]]*0.1</f>
        <v>13.5</v>
      </c>
    </row>
    <row r="238" spans="1:11" s="43" customFormat="1" ht="24">
      <c r="A238" s="150" t="s">
        <v>1062</v>
      </c>
      <c r="B238" s="226" t="s">
        <v>741</v>
      </c>
      <c r="C238" s="44" t="s">
        <v>928</v>
      </c>
      <c r="D238" s="196">
        <v>2018</v>
      </c>
      <c r="E238" s="157" t="s">
        <v>180</v>
      </c>
      <c r="F238" s="44">
        <v>6</v>
      </c>
      <c r="G238" s="86">
        <v>265</v>
      </c>
      <c r="H238" s="131"/>
      <c r="I238" s="132">
        <f>Table70346[[#This Row],[UNIT 
BOTTLE PRICE]]*Table70346[[#This Row],[QTY]]</f>
        <v>0</v>
      </c>
      <c r="J238" s="332"/>
      <c r="K238" s="320">
        <f>Table70346[[#This Row],[UNIT 
BOTTLE PRICE]]*0.1</f>
        <v>26.5</v>
      </c>
    </row>
    <row r="239" spans="1:11" s="43" customFormat="1" ht="24">
      <c r="A239" s="150" t="s">
        <v>1062</v>
      </c>
      <c r="B239" s="78" t="s">
        <v>741</v>
      </c>
      <c r="C239" s="44" t="s">
        <v>928</v>
      </c>
      <c r="D239" s="44">
        <v>2019</v>
      </c>
      <c r="E239" s="157" t="s">
        <v>180</v>
      </c>
      <c r="F239" s="44">
        <v>6</v>
      </c>
      <c r="G239" s="86">
        <v>265</v>
      </c>
      <c r="H239" s="131"/>
      <c r="I239" s="132">
        <f>Table70346[[#This Row],[UNIT 
BOTTLE PRICE]]*Table70346[[#This Row],[QTY]]</f>
        <v>0</v>
      </c>
      <c r="J239" s="332"/>
      <c r="K239" s="320">
        <f>Table70346[[#This Row],[UNIT 
BOTTLE PRICE]]*0.1</f>
        <v>26.5</v>
      </c>
    </row>
    <row r="240" spans="1:11" s="43" customFormat="1" ht="24">
      <c r="A240" s="150" t="s">
        <v>1062</v>
      </c>
      <c r="B240" s="78" t="s">
        <v>741</v>
      </c>
      <c r="C240" s="44" t="s">
        <v>928</v>
      </c>
      <c r="D240" s="44">
        <v>2020</v>
      </c>
      <c r="E240" s="157" t="s">
        <v>180</v>
      </c>
      <c r="F240" s="44">
        <v>6</v>
      </c>
      <c r="G240" s="86">
        <v>265</v>
      </c>
      <c r="H240" s="131"/>
      <c r="I240" s="132">
        <f>Table70346[[#This Row],[UNIT 
BOTTLE PRICE]]*Table70346[[#This Row],[QTY]]</f>
        <v>0</v>
      </c>
      <c r="J240" s="332"/>
      <c r="K240" s="320">
        <f>Table70346[[#This Row],[UNIT 
BOTTLE PRICE]]*0.1</f>
        <v>26.5</v>
      </c>
    </row>
    <row r="241" spans="1:11" s="43" customFormat="1" ht="24">
      <c r="A241" s="150" t="s">
        <v>1062</v>
      </c>
      <c r="B241" s="78" t="s">
        <v>741</v>
      </c>
      <c r="C241" s="44" t="s">
        <v>928</v>
      </c>
      <c r="D241" s="44">
        <v>2021</v>
      </c>
      <c r="E241" s="157" t="s">
        <v>180</v>
      </c>
      <c r="F241" s="44">
        <v>6</v>
      </c>
      <c r="G241" s="86">
        <v>265</v>
      </c>
      <c r="H241" s="131"/>
      <c r="I241" s="132">
        <f>Table70346[[#This Row],[UNIT 
BOTTLE PRICE]]*Table70346[[#This Row],[QTY]]</f>
        <v>0</v>
      </c>
      <c r="J241" s="332"/>
      <c r="K241" s="320">
        <f>Table70346[[#This Row],[UNIT 
BOTTLE PRICE]]*0.1</f>
        <v>26.5</v>
      </c>
    </row>
    <row r="242" spans="1:11" s="43" customFormat="1" ht="34.799999999999997">
      <c r="A242" s="149" t="s">
        <v>742</v>
      </c>
      <c r="B242" s="78"/>
      <c r="C242" s="44"/>
      <c r="E242" s="44"/>
      <c r="F242" s="44"/>
      <c r="G242" s="86"/>
      <c r="I242" s="133"/>
      <c r="J242" s="321"/>
      <c r="K242" s="320">
        <f>Table70346[[#This Row],[UNIT 
BOTTLE PRICE]]*0.1</f>
        <v>0</v>
      </c>
    </row>
    <row r="243" spans="1:11" s="43" customFormat="1" ht="24">
      <c r="A243" s="78" t="s">
        <v>1063</v>
      </c>
      <c r="B243" s="78" t="s">
        <v>741</v>
      </c>
      <c r="C243" s="44" t="s">
        <v>928</v>
      </c>
      <c r="D243" s="105">
        <v>2020</v>
      </c>
      <c r="E243" s="157" t="s">
        <v>180</v>
      </c>
      <c r="F243" s="44">
        <v>6</v>
      </c>
      <c r="G243" s="86">
        <v>59</v>
      </c>
      <c r="H243" s="131"/>
      <c r="I243" s="132">
        <f>Table70346[[#This Row],[UNIT 
BOTTLE PRICE]]*Table70346[[#This Row],[QTY]]</f>
        <v>0</v>
      </c>
      <c r="J243" s="332"/>
      <c r="K243" s="320">
        <f>Table70346[[#This Row],[UNIT 
BOTTLE PRICE]]*0.1</f>
        <v>5.9</v>
      </c>
    </row>
    <row r="244" spans="1:11" s="43" customFormat="1" ht="24">
      <c r="A244" s="78" t="s">
        <v>1064</v>
      </c>
      <c r="B244" s="78" t="s">
        <v>741</v>
      </c>
      <c r="C244" s="44" t="s">
        <v>928</v>
      </c>
      <c r="D244" s="105">
        <v>2020</v>
      </c>
      <c r="E244" s="157" t="s">
        <v>180</v>
      </c>
      <c r="F244" s="44">
        <v>6</v>
      </c>
      <c r="G244" s="86">
        <v>99</v>
      </c>
      <c r="H244" s="131"/>
      <c r="I244" s="132">
        <f>Table70346[[#This Row],[UNIT 
BOTTLE PRICE]]*Table70346[[#This Row],[QTY]]</f>
        <v>0</v>
      </c>
      <c r="J244" s="332"/>
      <c r="K244" s="320">
        <f>Table70346[[#This Row],[UNIT 
BOTTLE PRICE]]*0.1</f>
        <v>9.9</v>
      </c>
    </row>
    <row r="245" spans="1:11" s="43" customFormat="1" ht="24">
      <c r="A245" s="78" t="s">
        <v>1065</v>
      </c>
      <c r="B245" s="78" t="s">
        <v>741</v>
      </c>
      <c r="C245" s="44" t="s">
        <v>928</v>
      </c>
      <c r="D245" s="105">
        <v>2017</v>
      </c>
      <c r="E245" s="157" t="s">
        <v>180</v>
      </c>
      <c r="F245" s="44">
        <v>6</v>
      </c>
      <c r="G245" s="86">
        <v>90</v>
      </c>
      <c r="H245" s="131"/>
      <c r="I245" s="132">
        <f>Table70346[[#This Row],[UNIT 
BOTTLE PRICE]]*Table70346[[#This Row],[QTY]]</f>
        <v>0</v>
      </c>
      <c r="J245" s="332"/>
      <c r="K245" s="320">
        <f>Table70346[[#This Row],[UNIT 
BOTTLE PRICE]]*0.1</f>
        <v>9</v>
      </c>
    </row>
    <row r="246" spans="1:11" s="43" customFormat="1" ht="24">
      <c r="A246" s="78" t="s">
        <v>1066</v>
      </c>
      <c r="B246" s="78" t="s">
        <v>741</v>
      </c>
      <c r="C246" s="44" t="s">
        <v>928</v>
      </c>
      <c r="D246" s="105">
        <v>2017</v>
      </c>
      <c r="E246" s="157" t="s">
        <v>180</v>
      </c>
      <c r="F246" s="44">
        <v>6</v>
      </c>
      <c r="G246" s="86">
        <v>135</v>
      </c>
      <c r="H246" s="131"/>
      <c r="I246" s="132">
        <f>Table70346[[#This Row],[UNIT 
BOTTLE PRICE]]*Table70346[[#This Row],[QTY]]</f>
        <v>0</v>
      </c>
      <c r="J246" s="332"/>
      <c r="K246" s="320">
        <f>Table70346[[#This Row],[UNIT 
BOTTLE PRICE]]*0.1</f>
        <v>13.5</v>
      </c>
    </row>
    <row r="247" spans="1:11" s="43" customFormat="1" ht="24">
      <c r="A247" s="259" t="s">
        <v>1409</v>
      </c>
      <c r="B247" s="226" t="s">
        <v>741</v>
      </c>
      <c r="C247" s="44" t="s">
        <v>928</v>
      </c>
      <c r="D247" s="157">
        <v>2020</v>
      </c>
      <c r="E247" s="80" t="s">
        <v>180</v>
      </c>
      <c r="F247" s="44">
        <v>6</v>
      </c>
      <c r="G247" s="217">
        <v>175</v>
      </c>
      <c r="H247" s="131"/>
      <c r="I247" s="132">
        <f>Table70346[[#This Row],[UNIT 
BOTTLE PRICE]]*Table70346[[#This Row],[QTY]]</f>
        <v>0</v>
      </c>
      <c r="J247" s="332"/>
      <c r="K247" s="320">
        <f>Table70346[[#This Row],[UNIT 
BOTTLE PRICE]]*0.1</f>
        <v>17.5</v>
      </c>
    </row>
    <row r="248" spans="1:11" s="43" customFormat="1" ht="24">
      <c r="A248" s="78" t="s">
        <v>1063</v>
      </c>
      <c r="B248" s="78" t="s">
        <v>703</v>
      </c>
      <c r="C248" s="44" t="s">
        <v>930</v>
      </c>
      <c r="D248" s="44">
        <v>2019</v>
      </c>
      <c r="E248" s="157" t="s">
        <v>180</v>
      </c>
      <c r="F248" s="44">
        <v>6</v>
      </c>
      <c r="G248" s="86">
        <v>59</v>
      </c>
      <c r="H248" s="131"/>
      <c r="I248" s="132">
        <f>Table70346[[#This Row],[UNIT 
BOTTLE PRICE]]*Table70346[[#This Row],[QTY]]</f>
        <v>0</v>
      </c>
      <c r="J248" s="332"/>
      <c r="K248" s="320">
        <f>Table70346[[#This Row],[UNIT 
BOTTLE PRICE]]*0.1</f>
        <v>5.9</v>
      </c>
    </row>
    <row r="249" spans="1:11" s="43" customFormat="1" ht="24">
      <c r="A249" s="78" t="s">
        <v>1067</v>
      </c>
      <c r="B249" s="78" t="s">
        <v>703</v>
      </c>
      <c r="C249" s="44" t="s">
        <v>930</v>
      </c>
      <c r="D249" s="105">
        <v>2017</v>
      </c>
      <c r="E249" s="157" t="s">
        <v>180</v>
      </c>
      <c r="F249" s="44">
        <v>6</v>
      </c>
      <c r="G249" s="86">
        <v>79</v>
      </c>
      <c r="H249" s="131"/>
      <c r="I249" s="132">
        <f>Table70346[[#This Row],[UNIT 
BOTTLE PRICE]]*Table70346[[#This Row],[QTY]]</f>
        <v>0</v>
      </c>
      <c r="J249" s="332"/>
      <c r="K249" s="320">
        <f>Table70346[[#This Row],[UNIT 
BOTTLE PRICE]]*0.1</f>
        <v>7.9</v>
      </c>
    </row>
    <row r="250" spans="1:11" s="43" customFormat="1" ht="24">
      <c r="A250" s="78" t="s">
        <v>1068</v>
      </c>
      <c r="B250" s="78" t="s">
        <v>703</v>
      </c>
      <c r="C250" s="44" t="s">
        <v>930</v>
      </c>
      <c r="D250" s="105">
        <v>2016</v>
      </c>
      <c r="E250" s="157" t="s">
        <v>180</v>
      </c>
      <c r="F250" s="44">
        <v>6</v>
      </c>
      <c r="G250" s="86">
        <v>159</v>
      </c>
      <c r="H250" s="131"/>
      <c r="I250" s="132">
        <f>Table70346[[#This Row],[UNIT 
BOTTLE PRICE]]*Table70346[[#This Row],[QTY]]</f>
        <v>0</v>
      </c>
      <c r="J250" s="332"/>
      <c r="K250" s="320">
        <f>Table70346[[#This Row],[UNIT 
BOTTLE PRICE]]*0.1</f>
        <v>15.9</v>
      </c>
    </row>
    <row r="251" spans="1:11" s="43" customFormat="1" ht="24">
      <c r="A251" s="78" t="s">
        <v>1069</v>
      </c>
      <c r="B251" s="78" t="s">
        <v>703</v>
      </c>
      <c r="C251" s="44" t="s">
        <v>930</v>
      </c>
      <c r="D251" s="44">
        <v>2019</v>
      </c>
      <c r="E251" s="157" t="s">
        <v>180</v>
      </c>
      <c r="F251" s="44">
        <v>6</v>
      </c>
      <c r="G251" s="86">
        <v>235</v>
      </c>
      <c r="H251" s="131"/>
      <c r="I251" s="132">
        <f>Table70346[[#This Row],[UNIT 
BOTTLE PRICE]]*Table70346[[#This Row],[QTY]]</f>
        <v>0</v>
      </c>
      <c r="J251" s="332"/>
      <c r="K251" s="320">
        <f>Table70346[[#This Row],[UNIT 
BOTTLE PRICE]]*0.1</f>
        <v>23.5</v>
      </c>
    </row>
    <row r="252" spans="1:11" s="43" customFormat="1" ht="24">
      <c r="A252" s="78" t="s">
        <v>1069</v>
      </c>
      <c r="B252" s="78" t="s">
        <v>703</v>
      </c>
      <c r="C252" s="44" t="s">
        <v>930</v>
      </c>
      <c r="D252" s="157">
        <v>2020</v>
      </c>
      <c r="E252" s="80" t="s">
        <v>180</v>
      </c>
      <c r="F252" s="44">
        <v>6</v>
      </c>
      <c r="G252" s="217">
        <v>235</v>
      </c>
      <c r="H252" s="131"/>
      <c r="I252" s="132">
        <f>Table70346[[#This Row],[UNIT 
BOTTLE PRICE]]*Table70346[[#This Row],[QTY]]</f>
        <v>0</v>
      </c>
      <c r="J252" s="332"/>
      <c r="K252" s="320">
        <f>Table70346[[#This Row],[UNIT 
BOTTLE PRICE]]*0.1</f>
        <v>23.5</v>
      </c>
    </row>
    <row r="253" spans="1:11" s="43" customFormat="1" ht="24">
      <c r="A253" s="78" t="s">
        <v>931</v>
      </c>
      <c r="B253" s="226" t="s">
        <v>703</v>
      </c>
      <c r="C253" s="44" t="s">
        <v>930</v>
      </c>
      <c r="D253" s="196">
        <v>2016</v>
      </c>
      <c r="E253" s="157" t="s">
        <v>180</v>
      </c>
      <c r="F253" s="44">
        <v>6</v>
      </c>
      <c r="G253" s="217">
        <v>175</v>
      </c>
      <c r="H253" s="131"/>
      <c r="I253" s="132">
        <f>Table70346[[#This Row],[UNIT 
BOTTLE PRICE]]*Table70346[[#This Row],[QTY]]</f>
        <v>0</v>
      </c>
      <c r="J253" s="332"/>
      <c r="K253" s="320">
        <f>Table70346[[#This Row],[UNIT 
BOTTLE PRICE]]*0.1</f>
        <v>17.5</v>
      </c>
    </row>
    <row r="254" spans="1:11" s="43" customFormat="1" ht="24">
      <c r="A254" s="78" t="s">
        <v>1070</v>
      </c>
      <c r="B254" s="78" t="s">
        <v>703</v>
      </c>
      <c r="C254" s="44" t="s">
        <v>930</v>
      </c>
      <c r="D254" s="105">
        <v>2015</v>
      </c>
      <c r="E254" s="157" t="s">
        <v>180</v>
      </c>
      <c r="F254" s="44">
        <v>6</v>
      </c>
      <c r="G254" s="86">
        <v>195</v>
      </c>
      <c r="H254" s="131"/>
      <c r="I254" s="132">
        <f>Table70346[[#This Row],[UNIT 
BOTTLE PRICE]]*Table70346[[#This Row],[QTY]]</f>
        <v>0</v>
      </c>
      <c r="J254" s="332"/>
      <c r="K254" s="320">
        <f>Table70346[[#This Row],[UNIT 
BOTTLE PRICE]]*0.1</f>
        <v>19.5</v>
      </c>
    </row>
    <row r="255" spans="1:11" s="43" customFormat="1" ht="36.6">
      <c r="A255" s="148" t="s">
        <v>1079</v>
      </c>
      <c r="B255" s="227"/>
      <c r="C255" s="197"/>
      <c r="D255" s="44"/>
      <c r="E255" s="157"/>
      <c r="F255" s="44"/>
      <c r="G255" s="86"/>
      <c r="I255" s="133"/>
      <c r="J255" s="321"/>
      <c r="K255" s="320">
        <f>Table70346[[#This Row],[UNIT 
BOTTLE PRICE]]*0.1</f>
        <v>0</v>
      </c>
    </row>
    <row r="256" spans="1:11" s="43" customFormat="1" ht="24">
      <c r="A256" s="158" t="s">
        <v>1071</v>
      </c>
      <c r="B256" s="228" t="s">
        <v>741</v>
      </c>
      <c r="C256" s="198" t="s">
        <v>928</v>
      </c>
      <c r="D256" s="44">
        <v>2020</v>
      </c>
      <c r="E256" s="157" t="s">
        <v>180</v>
      </c>
      <c r="F256" s="44">
        <v>6</v>
      </c>
      <c r="G256" s="86"/>
      <c r="H256" s="131"/>
      <c r="I256" s="132"/>
      <c r="J256" s="332"/>
      <c r="K256" s="320">
        <f>Table70346[[#This Row],[UNIT 
BOTTLE PRICE]]*0.1</f>
        <v>0</v>
      </c>
    </row>
    <row r="257" spans="1:11" s="43" customFormat="1" ht="24">
      <c r="A257" s="150" t="s">
        <v>1072</v>
      </c>
      <c r="B257" s="228" t="s">
        <v>741</v>
      </c>
      <c r="C257" s="198" t="s">
        <v>928</v>
      </c>
      <c r="D257" s="44">
        <v>2020</v>
      </c>
      <c r="E257" s="157" t="s">
        <v>180</v>
      </c>
      <c r="F257" s="44">
        <v>6</v>
      </c>
      <c r="G257" s="86">
        <v>115</v>
      </c>
      <c r="H257" s="131"/>
      <c r="I257" s="132">
        <f>Table70346[[#This Row],[UNIT 
BOTTLE PRICE]]*Table70346[[#This Row],[QTY]]</f>
        <v>0</v>
      </c>
      <c r="J257" s="332"/>
      <c r="K257" s="320">
        <f>Table70346[[#This Row],[UNIT 
BOTTLE PRICE]]*0.1</f>
        <v>11.5</v>
      </c>
    </row>
    <row r="258" spans="1:11" s="43" customFormat="1" ht="24">
      <c r="A258" s="150" t="s">
        <v>1073</v>
      </c>
      <c r="B258" s="228" t="s">
        <v>741</v>
      </c>
      <c r="C258" s="198" t="s">
        <v>928</v>
      </c>
      <c r="D258" s="44">
        <v>2018</v>
      </c>
      <c r="E258" s="157" t="s">
        <v>180</v>
      </c>
      <c r="F258" s="44">
        <v>6</v>
      </c>
      <c r="G258" s="86">
        <v>165</v>
      </c>
      <c r="H258" s="131"/>
      <c r="I258" s="132">
        <f>Table70346[[#This Row],[UNIT 
BOTTLE PRICE]]*Table70346[[#This Row],[QTY]]</f>
        <v>0</v>
      </c>
      <c r="J258" s="332"/>
      <c r="K258" s="320">
        <f>Table70346[[#This Row],[UNIT 
BOTTLE PRICE]]*0.1</f>
        <v>16.5</v>
      </c>
    </row>
    <row r="259" spans="1:11" s="43" customFormat="1" ht="24">
      <c r="A259" s="158" t="s">
        <v>1074</v>
      </c>
      <c r="B259" s="228" t="s">
        <v>741</v>
      </c>
      <c r="C259" s="198" t="s">
        <v>928</v>
      </c>
      <c r="D259" s="44">
        <v>2018</v>
      </c>
      <c r="E259" s="157" t="s">
        <v>180</v>
      </c>
      <c r="F259" s="44">
        <v>6</v>
      </c>
      <c r="G259" s="86">
        <v>210</v>
      </c>
      <c r="H259" s="131"/>
      <c r="I259" s="132"/>
      <c r="J259" s="321"/>
      <c r="K259" s="320">
        <f>Table70346[[#This Row],[UNIT 
BOTTLE PRICE]]*0.1</f>
        <v>21</v>
      </c>
    </row>
    <row r="260" spans="1:11" s="43" customFormat="1" ht="24">
      <c r="A260" s="150" t="s">
        <v>1075</v>
      </c>
      <c r="B260" s="228" t="s">
        <v>741</v>
      </c>
      <c r="C260" s="198" t="s">
        <v>928</v>
      </c>
      <c r="D260" s="44">
        <v>2020</v>
      </c>
      <c r="E260" s="157" t="s">
        <v>180</v>
      </c>
      <c r="F260" s="44">
        <v>6</v>
      </c>
      <c r="G260" s="86">
        <v>210</v>
      </c>
      <c r="H260" s="131"/>
      <c r="I260" s="132">
        <f>Table70346[[#This Row],[UNIT 
BOTTLE PRICE]]*Table70346[[#This Row],[QTY]]</f>
        <v>0</v>
      </c>
      <c r="J260" s="332"/>
      <c r="K260" s="320">
        <f>Table70346[[#This Row],[UNIT 
BOTTLE PRICE]]*0.1</f>
        <v>21</v>
      </c>
    </row>
    <row r="261" spans="1:11" s="43" customFormat="1" ht="24">
      <c r="A261" s="150" t="s">
        <v>1076</v>
      </c>
      <c r="B261" s="228" t="s">
        <v>741</v>
      </c>
      <c r="C261" s="198" t="s">
        <v>928</v>
      </c>
      <c r="D261" s="44">
        <v>2020</v>
      </c>
      <c r="E261" s="157" t="s">
        <v>180</v>
      </c>
      <c r="F261" s="44">
        <v>6</v>
      </c>
      <c r="G261" s="86">
        <v>225</v>
      </c>
      <c r="H261" s="131"/>
      <c r="I261" s="132">
        <f>Table70346[[#This Row],[UNIT 
BOTTLE PRICE]]*Table70346[[#This Row],[QTY]]</f>
        <v>0</v>
      </c>
      <c r="J261" s="332"/>
      <c r="K261" s="320">
        <f>Table70346[[#This Row],[UNIT 
BOTTLE PRICE]]*0.1</f>
        <v>22.5</v>
      </c>
    </row>
    <row r="262" spans="1:11" s="43" customFormat="1" ht="24">
      <c r="A262" s="221" t="s">
        <v>1077</v>
      </c>
      <c r="B262" s="228" t="s">
        <v>703</v>
      </c>
      <c r="C262" s="198" t="s">
        <v>930</v>
      </c>
      <c r="D262" s="44">
        <v>2020</v>
      </c>
      <c r="E262" s="157" t="s">
        <v>180</v>
      </c>
      <c r="F262" s="44">
        <v>6</v>
      </c>
      <c r="G262" s="86">
        <v>66.67</v>
      </c>
      <c r="H262" s="131"/>
      <c r="I262" s="132"/>
      <c r="J262" s="321"/>
      <c r="K262" s="320">
        <f>Table70346[[#This Row],[UNIT 
BOTTLE PRICE]]*0.1</f>
        <v>6.6670000000000007</v>
      </c>
    </row>
    <row r="263" spans="1:11" s="43" customFormat="1" ht="24">
      <c r="A263" s="150" t="s">
        <v>1078</v>
      </c>
      <c r="B263" s="228" t="s">
        <v>703</v>
      </c>
      <c r="C263" s="198" t="s">
        <v>930</v>
      </c>
      <c r="D263" s="44">
        <v>2018</v>
      </c>
      <c r="E263" s="157" t="s">
        <v>180</v>
      </c>
      <c r="F263" s="44">
        <v>6</v>
      </c>
      <c r="G263" s="86">
        <v>145</v>
      </c>
      <c r="H263" s="131"/>
      <c r="I263" s="132">
        <f>Table70346[[#This Row],[UNIT 
BOTTLE PRICE]]*Table70346[[#This Row],[QTY]]</f>
        <v>0</v>
      </c>
      <c r="J263" s="332"/>
      <c r="K263" s="320">
        <f>Table70346[[#This Row],[UNIT 
BOTTLE PRICE]]*0.1</f>
        <v>14.5</v>
      </c>
    </row>
    <row r="264" spans="1:11" s="43" customFormat="1" ht="24">
      <c r="A264" s="158" t="s">
        <v>1078</v>
      </c>
      <c r="B264" s="228" t="s">
        <v>703</v>
      </c>
      <c r="C264" s="198" t="s">
        <v>930</v>
      </c>
      <c r="D264" s="44">
        <v>2020</v>
      </c>
      <c r="E264" s="157" t="s">
        <v>180</v>
      </c>
      <c r="F264" s="44">
        <v>6</v>
      </c>
      <c r="G264" s="86">
        <v>145</v>
      </c>
      <c r="H264" s="131"/>
      <c r="I264" s="132"/>
      <c r="J264" s="321"/>
      <c r="K264" s="320">
        <f>Table70346[[#This Row],[UNIT 
BOTTLE PRICE]]*0.1</f>
        <v>14.5</v>
      </c>
    </row>
    <row r="265" spans="1:11" s="43" customFormat="1" ht="24">
      <c r="A265" s="150" t="s">
        <v>1080</v>
      </c>
      <c r="B265" s="228" t="s">
        <v>703</v>
      </c>
      <c r="C265" s="198" t="s">
        <v>930</v>
      </c>
      <c r="D265" s="44">
        <v>2020</v>
      </c>
      <c r="E265" s="157" t="s">
        <v>180</v>
      </c>
      <c r="F265" s="44">
        <v>6</v>
      </c>
      <c r="G265" s="86">
        <v>169</v>
      </c>
      <c r="H265" s="131"/>
      <c r="I265" s="132">
        <f>Table70346[[#This Row],[UNIT 
BOTTLE PRICE]]*Table70346[[#This Row],[QTY]]</f>
        <v>0</v>
      </c>
      <c r="J265" s="332"/>
      <c r="K265" s="320">
        <f>Table70346[[#This Row],[UNIT 
BOTTLE PRICE]]*0.1</f>
        <v>16.900000000000002</v>
      </c>
    </row>
    <row r="266" spans="1:11" s="43" customFormat="1" ht="34.799999999999997">
      <c r="A266" s="149" t="s">
        <v>1403</v>
      </c>
      <c r="B266" s="226"/>
      <c r="C266" s="44"/>
      <c r="D266" s="157"/>
      <c r="E266" s="80"/>
      <c r="F266" s="44"/>
      <c r="G266" s="217"/>
      <c r="I266" s="133"/>
      <c r="J266" s="321"/>
      <c r="K266" s="320">
        <f>Table70346[[#This Row],[UNIT 
BOTTLE PRICE]]*0.1</f>
        <v>0</v>
      </c>
    </row>
    <row r="267" spans="1:11" s="43" customFormat="1" ht="24">
      <c r="A267" s="150" t="s">
        <v>1404</v>
      </c>
      <c r="B267" s="226" t="s">
        <v>741</v>
      </c>
      <c r="C267" s="44" t="s">
        <v>928</v>
      </c>
      <c r="D267" s="196">
        <v>2019</v>
      </c>
      <c r="E267" s="157" t="s">
        <v>180</v>
      </c>
      <c r="F267" s="44">
        <v>1</v>
      </c>
      <c r="G267" s="217">
        <v>1980</v>
      </c>
      <c r="H267" s="131"/>
      <c r="I267" s="132">
        <f>Table70346[[#This Row],[UNIT 
BOTTLE PRICE]]*Table70346[[#This Row],[QTY]]</f>
        <v>0</v>
      </c>
      <c r="J267" s="332"/>
      <c r="K267" s="320">
        <f>Table70346[[#This Row],[UNIT 
BOTTLE PRICE]]*0.1</f>
        <v>198</v>
      </c>
    </row>
    <row r="268" spans="1:11" s="43" customFormat="1" ht="24">
      <c r="A268" s="150" t="s">
        <v>1405</v>
      </c>
      <c r="B268" s="226" t="s">
        <v>703</v>
      </c>
      <c r="C268" s="44" t="s">
        <v>930</v>
      </c>
      <c r="D268" s="196">
        <v>2020</v>
      </c>
      <c r="E268" s="157" t="s">
        <v>180</v>
      </c>
      <c r="F268" s="44">
        <v>1</v>
      </c>
      <c r="G268" s="217">
        <v>1200</v>
      </c>
      <c r="H268" s="131"/>
      <c r="I268" s="132">
        <f>Table70346[[#This Row],[UNIT 
BOTTLE PRICE]]*Table70346[[#This Row],[QTY]]</f>
        <v>0</v>
      </c>
      <c r="J268" s="332"/>
      <c r="K268" s="320">
        <f>Table70346[[#This Row],[UNIT 
BOTTLE PRICE]]*0.1</f>
        <v>120</v>
      </c>
    </row>
    <row r="269" spans="1:11" s="43" customFormat="1" ht="24">
      <c r="A269" s="150" t="s">
        <v>1408</v>
      </c>
      <c r="B269" s="226" t="s">
        <v>741</v>
      </c>
      <c r="C269" s="44" t="s">
        <v>928</v>
      </c>
      <c r="D269" s="196">
        <v>2020</v>
      </c>
      <c r="E269" s="157" t="s">
        <v>180</v>
      </c>
      <c r="F269" s="44">
        <v>1</v>
      </c>
      <c r="G269" s="217">
        <v>890</v>
      </c>
      <c r="H269" s="131"/>
      <c r="I269" s="132">
        <f>Table70346[[#This Row],[UNIT 
BOTTLE PRICE]]*Table70346[[#This Row],[QTY]]</f>
        <v>0</v>
      </c>
      <c r="J269" s="332"/>
      <c r="K269" s="320">
        <f>Table70346[[#This Row],[UNIT 
BOTTLE PRICE]]*0.1</f>
        <v>89</v>
      </c>
    </row>
    <row r="270" spans="1:11" s="43" customFormat="1" ht="24">
      <c r="A270" s="150" t="s">
        <v>1406</v>
      </c>
      <c r="B270" s="226" t="s">
        <v>703</v>
      </c>
      <c r="C270" s="44" t="s">
        <v>930</v>
      </c>
      <c r="D270" s="196">
        <v>2019</v>
      </c>
      <c r="E270" s="157" t="s">
        <v>180</v>
      </c>
      <c r="F270" s="44">
        <v>1</v>
      </c>
      <c r="G270" s="217">
        <v>310</v>
      </c>
      <c r="H270" s="131"/>
      <c r="I270" s="132">
        <f>Table70346[[#This Row],[UNIT 
BOTTLE PRICE]]*Table70346[[#This Row],[QTY]]</f>
        <v>0</v>
      </c>
      <c r="J270" s="332"/>
      <c r="K270" s="320">
        <f>Table70346[[#This Row],[UNIT 
BOTTLE PRICE]]*0.1</f>
        <v>31</v>
      </c>
    </row>
    <row r="271" spans="1:11" s="43" customFormat="1" ht="24">
      <c r="A271" s="150" t="s">
        <v>1407</v>
      </c>
      <c r="B271" s="226" t="s">
        <v>741</v>
      </c>
      <c r="C271" s="44" t="s">
        <v>928</v>
      </c>
      <c r="D271" s="196">
        <v>2021</v>
      </c>
      <c r="E271" s="157" t="s">
        <v>180</v>
      </c>
      <c r="F271" s="44">
        <v>1</v>
      </c>
      <c r="G271" s="217">
        <v>190</v>
      </c>
      <c r="H271" s="131"/>
      <c r="I271" s="132">
        <f>Table70346[[#This Row],[UNIT 
BOTTLE PRICE]]*Table70346[[#This Row],[QTY]]</f>
        <v>0</v>
      </c>
      <c r="J271" s="332"/>
      <c r="K271" s="320">
        <f>Table70346[[#This Row],[UNIT 
BOTTLE PRICE]]*0.1</f>
        <v>19</v>
      </c>
    </row>
    <row r="272" spans="1:11" s="43" customFormat="1" ht="34.799999999999997">
      <c r="A272" s="149" t="s">
        <v>1377</v>
      </c>
      <c r="B272" s="226"/>
      <c r="C272" s="44"/>
      <c r="D272" s="157"/>
      <c r="E272" s="80"/>
      <c r="F272" s="44">
        <v>1</v>
      </c>
      <c r="G272" s="217"/>
      <c r="I272" s="133"/>
      <c r="J272" s="321"/>
      <c r="K272" s="320">
        <f>Table70346[[#This Row],[UNIT 
BOTTLE PRICE]]*0.1</f>
        <v>0</v>
      </c>
    </row>
    <row r="273" spans="1:11" s="43" customFormat="1" ht="24">
      <c r="A273" s="150" t="s">
        <v>1378</v>
      </c>
      <c r="B273" s="226" t="s">
        <v>1370</v>
      </c>
      <c r="C273" s="44" t="s">
        <v>930</v>
      </c>
      <c r="D273" s="157">
        <v>2020</v>
      </c>
      <c r="E273" s="80" t="s">
        <v>180</v>
      </c>
      <c r="F273" s="44">
        <v>6</v>
      </c>
      <c r="G273" s="217">
        <v>85</v>
      </c>
      <c r="H273" s="131"/>
      <c r="I273" s="132">
        <f>Table70346[[#This Row],[UNIT 
BOTTLE PRICE]]*Table70346[[#This Row],[QTY]]</f>
        <v>0</v>
      </c>
      <c r="J273" s="332"/>
      <c r="K273" s="320">
        <f>Table70346[[#This Row],[UNIT 
BOTTLE PRICE]]*0.1</f>
        <v>8.5</v>
      </c>
    </row>
    <row r="274" spans="1:11" s="43" customFormat="1" ht="36.6">
      <c r="A274" s="148" t="s">
        <v>1229</v>
      </c>
      <c r="B274" s="227"/>
      <c r="C274" s="197"/>
      <c r="D274" s="44"/>
      <c r="E274" s="157"/>
      <c r="F274" s="44"/>
      <c r="G274" s="86"/>
      <c r="I274" s="133"/>
      <c r="J274" s="321"/>
      <c r="K274" s="320">
        <f>Table70346[[#This Row],[UNIT 
BOTTLE PRICE]]*0.1</f>
        <v>0</v>
      </c>
    </row>
    <row r="275" spans="1:11" s="43" customFormat="1" ht="24">
      <c r="A275" s="150" t="s">
        <v>1081</v>
      </c>
      <c r="B275" s="228" t="s">
        <v>743</v>
      </c>
      <c r="C275" s="198" t="s">
        <v>930</v>
      </c>
      <c r="D275" s="44">
        <v>2020</v>
      </c>
      <c r="E275" s="209" t="s">
        <v>180</v>
      </c>
      <c r="F275" s="44">
        <v>6</v>
      </c>
      <c r="G275" s="86">
        <v>65</v>
      </c>
      <c r="H275" s="131"/>
      <c r="I275" s="132">
        <f>Table70346[[#This Row],[UNIT 
BOTTLE PRICE]]*Table70346[[#This Row],[QTY]]</f>
        <v>0</v>
      </c>
      <c r="J275" s="332"/>
      <c r="K275" s="320">
        <f>Table70346[[#This Row],[UNIT 
BOTTLE PRICE]]*0.1</f>
        <v>6.5</v>
      </c>
    </row>
    <row r="276" spans="1:11" s="43" customFormat="1" ht="24">
      <c r="A276" s="150" t="s">
        <v>1082</v>
      </c>
      <c r="B276" s="228" t="s">
        <v>743</v>
      </c>
      <c r="C276" s="198" t="s">
        <v>930</v>
      </c>
      <c r="D276" s="44">
        <v>2020</v>
      </c>
      <c r="E276" s="157" t="s">
        <v>180</v>
      </c>
      <c r="F276" s="44">
        <v>6</v>
      </c>
      <c r="G276" s="86">
        <v>75</v>
      </c>
      <c r="H276" s="131"/>
      <c r="I276" s="132">
        <f>Table70346[[#This Row],[UNIT 
BOTTLE PRICE]]*Table70346[[#This Row],[QTY]]</f>
        <v>0</v>
      </c>
      <c r="J276" s="332"/>
      <c r="K276" s="320">
        <f>Table70346[[#This Row],[UNIT 
BOTTLE PRICE]]*0.1</f>
        <v>7.5</v>
      </c>
    </row>
    <row r="277" spans="1:11" s="43" customFormat="1" ht="36.6">
      <c r="A277" s="148" t="s">
        <v>1230</v>
      </c>
      <c r="B277" s="227"/>
      <c r="C277" s="197"/>
      <c r="D277" s="44"/>
      <c r="E277" s="157"/>
      <c r="F277" s="44"/>
      <c r="G277" s="86"/>
      <c r="I277" s="133"/>
      <c r="J277" s="321"/>
      <c r="K277" s="320">
        <f>Table70346[[#This Row],[UNIT 
BOTTLE PRICE]]*0.1</f>
        <v>0</v>
      </c>
    </row>
    <row r="278" spans="1:11" s="43" customFormat="1" ht="24">
      <c r="A278" s="158" t="s">
        <v>1083</v>
      </c>
      <c r="B278" s="152" t="s">
        <v>743</v>
      </c>
      <c r="C278" s="105" t="s">
        <v>930</v>
      </c>
      <c r="D278" s="44">
        <v>2020</v>
      </c>
      <c r="E278" s="157" t="s">
        <v>180</v>
      </c>
      <c r="F278" s="44">
        <v>6</v>
      </c>
      <c r="G278" s="86">
        <v>55</v>
      </c>
      <c r="H278" s="131"/>
      <c r="I278" s="132"/>
      <c r="J278" s="321"/>
      <c r="K278" s="320">
        <f>Table70346[[#This Row],[UNIT 
BOTTLE PRICE]]*0.1</f>
        <v>5.5</v>
      </c>
    </row>
    <row r="279" spans="1:11" s="43" customFormat="1" ht="24">
      <c r="A279" s="150" t="s">
        <v>1084</v>
      </c>
      <c r="B279" s="78" t="s">
        <v>703</v>
      </c>
      <c r="C279" s="44" t="s">
        <v>930</v>
      </c>
      <c r="D279" s="44">
        <v>2020</v>
      </c>
      <c r="E279" s="157" t="s">
        <v>180</v>
      </c>
      <c r="F279" s="44">
        <v>6</v>
      </c>
      <c r="G279" s="86">
        <v>59.5</v>
      </c>
      <c r="H279" s="131"/>
      <c r="I279" s="132">
        <f>Table70346[[#This Row],[UNIT 
BOTTLE PRICE]]*Table70346[[#This Row],[QTY]]</f>
        <v>0</v>
      </c>
      <c r="J279" s="332"/>
      <c r="K279" s="320">
        <f>Table70346[[#This Row],[UNIT 
BOTTLE PRICE]]*0.1</f>
        <v>5.95</v>
      </c>
    </row>
    <row r="280" spans="1:11" s="43" customFormat="1" ht="24">
      <c r="A280" s="150" t="s">
        <v>1085</v>
      </c>
      <c r="B280" s="78" t="s">
        <v>703</v>
      </c>
      <c r="C280" s="44" t="s">
        <v>930</v>
      </c>
      <c r="D280" s="44">
        <v>2020</v>
      </c>
      <c r="E280" s="157" t="s">
        <v>180</v>
      </c>
      <c r="F280" s="44">
        <v>6</v>
      </c>
      <c r="G280" s="86">
        <v>79</v>
      </c>
      <c r="H280" s="131"/>
      <c r="I280" s="132">
        <f>Table70346[[#This Row],[UNIT 
BOTTLE PRICE]]*Table70346[[#This Row],[QTY]]</f>
        <v>0</v>
      </c>
      <c r="J280" s="332"/>
      <c r="K280" s="320">
        <f>Table70346[[#This Row],[UNIT 
BOTTLE PRICE]]*0.1</f>
        <v>7.9</v>
      </c>
    </row>
    <row r="281" spans="1:11" s="43" customFormat="1" ht="24">
      <c r="A281" s="150" t="s">
        <v>1086</v>
      </c>
      <c r="B281" s="78" t="s">
        <v>703</v>
      </c>
      <c r="C281" s="44" t="s">
        <v>930</v>
      </c>
      <c r="D281" s="44">
        <v>2020</v>
      </c>
      <c r="E281" s="157" t="s">
        <v>180</v>
      </c>
      <c r="F281" s="44">
        <v>6</v>
      </c>
      <c r="G281" s="86">
        <v>95</v>
      </c>
      <c r="H281" s="131"/>
      <c r="I281" s="132">
        <f>Table70346[[#This Row],[UNIT 
BOTTLE PRICE]]*Table70346[[#This Row],[QTY]]</f>
        <v>0</v>
      </c>
      <c r="J281" s="332"/>
      <c r="K281" s="320">
        <f>Table70346[[#This Row],[UNIT 
BOTTLE PRICE]]*0.1</f>
        <v>9.5</v>
      </c>
    </row>
    <row r="282" spans="1:11" s="43" customFormat="1" ht="24">
      <c r="A282" s="150" t="s">
        <v>1087</v>
      </c>
      <c r="B282" s="78" t="s">
        <v>703</v>
      </c>
      <c r="C282" s="44" t="s">
        <v>930</v>
      </c>
      <c r="D282" s="44">
        <v>2019</v>
      </c>
      <c r="E282" s="157" t="s">
        <v>180</v>
      </c>
      <c r="F282" s="44">
        <v>6</v>
      </c>
      <c r="G282" s="86">
        <v>175</v>
      </c>
      <c r="H282" s="131"/>
      <c r="I282" s="132">
        <f>Table70346[[#This Row],[UNIT 
BOTTLE PRICE]]*Table70346[[#This Row],[QTY]]</f>
        <v>0</v>
      </c>
      <c r="J282" s="332"/>
      <c r="K282" s="320">
        <f>Table70346[[#This Row],[UNIT 
BOTTLE PRICE]]*0.1</f>
        <v>17.5</v>
      </c>
    </row>
    <row r="283" spans="1:11" s="43" customFormat="1" ht="34.799999999999997">
      <c r="A283" s="149" t="s">
        <v>309</v>
      </c>
      <c r="B283" s="227"/>
      <c r="C283" s="197"/>
      <c r="D283" s="44"/>
      <c r="E283" s="157"/>
      <c r="F283" s="44"/>
      <c r="G283" s="86"/>
      <c r="I283" s="133"/>
      <c r="J283" s="321"/>
      <c r="K283" s="320">
        <f>Table70346[[#This Row],[UNIT 
BOTTLE PRICE]]*0.1</f>
        <v>0</v>
      </c>
    </row>
    <row r="284" spans="1:11" s="43" customFormat="1" ht="24">
      <c r="A284" s="50" t="s">
        <v>1088</v>
      </c>
      <c r="B284" s="78" t="s">
        <v>744</v>
      </c>
      <c r="C284" s="44" t="s">
        <v>928</v>
      </c>
      <c r="D284" s="44">
        <v>2018</v>
      </c>
      <c r="E284" s="157" t="s">
        <v>180</v>
      </c>
      <c r="F284" s="44">
        <v>6</v>
      </c>
      <c r="G284" s="86">
        <v>85</v>
      </c>
      <c r="H284" s="131"/>
      <c r="I284" s="132">
        <f>Table70346[[#This Row],[UNIT 
BOTTLE PRICE]]*Table70346[[#This Row],[QTY]]</f>
        <v>0</v>
      </c>
      <c r="J284" s="332"/>
      <c r="K284" s="320">
        <f>Table70346[[#This Row],[UNIT 
BOTTLE PRICE]]*0.1</f>
        <v>8.5</v>
      </c>
    </row>
    <row r="285" spans="1:11" s="43" customFormat="1" ht="24">
      <c r="A285" s="50" t="s">
        <v>1089</v>
      </c>
      <c r="B285" s="226" t="s">
        <v>744</v>
      </c>
      <c r="C285" s="44" t="s">
        <v>928</v>
      </c>
      <c r="D285" s="196">
        <v>2019</v>
      </c>
      <c r="E285" s="80"/>
      <c r="F285" s="44"/>
      <c r="G285" s="217">
        <v>85</v>
      </c>
      <c r="H285" s="131"/>
      <c r="I285" s="132">
        <f>Table70346[[#This Row],[UNIT 
BOTTLE PRICE]]*Table70346[[#This Row],[QTY]]</f>
        <v>0</v>
      </c>
      <c r="J285" s="332"/>
      <c r="K285" s="320">
        <f>Table70346[[#This Row],[UNIT 
BOTTLE PRICE]]*0.1</f>
        <v>8.5</v>
      </c>
    </row>
    <row r="286" spans="1:11" s="43" customFormat="1" ht="24">
      <c r="A286" s="50" t="s">
        <v>1094</v>
      </c>
      <c r="B286" s="78" t="s">
        <v>744</v>
      </c>
      <c r="C286" s="44" t="s">
        <v>928</v>
      </c>
      <c r="D286" s="44">
        <v>2018</v>
      </c>
      <c r="E286" s="157" t="s">
        <v>310</v>
      </c>
      <c r="F286" s="44">
        <v>6</v>
      </c>
      <c r="G286" s="86">
        <v>199</v>
      </c>
      <c r="H286" s="131"/>
      <c r="I286" s="132">
        <f>Table70346[[#This Row],[UNIT 
BOTTLE PRICE]]*Table70346[[#This Row],[QTY]]</f>
        <v>0</v>
      </c>
      <c r="J286" s="332"/>
      <c r="K286" s="320">
        <f>Table70346[[#This Row],[UNIT 
BOTTLE PRICE]]*0.1</f>
        <v>19.900000000000002</v>
      </c>
    </row>
    <row r="287" spans="1:11" s="43" customFormat="1" ht="24">
      <c r="A287" s="47" t="s">
        <v>1090</v>
      </c>
      <c r="B287" s="78" t="s">
        <v>720</v>
      </c>
      <c r="C287" s="44" t="s">
        <v>937</v>
      </c>
      <c r="D287" s="44">
        <v>2018</v>
      </c>
      <c r="E287" s="157" t="s">
        <v>180</v>
      </c>
      <c r="F287" s="44">
        <v>6</v>
      </c>
      <c r="G287" s="86">
        <v>45</v>
      </c>
      <c r="H287" s="131"/>
      <c r="I287" s="132"/>
      <c r="J287" s="321"/>
      <c r="K287" s="320">
        <f>Table70346[[#This Row],[UNIT 
BOTTLE PRICE]]*0.1</f>
        <v>4.5</v>
      </c>
    </row>
    <row r="288" spans="1:11" s="43" customFormat="1" ht="24">
      <c r="A288" s="47" t="s">
        <v>1091</v>
      </c>
      <c r="B288" s="78" t="s">
        <v>720</v>
      </c>
      <c r="C288" s="44" t="s">
        <v>930</v>
      </c>
      <c r="D288" s="44">
        <v>2017</v>
      </c>
      <c r="E288" s="157" t="s">
        <v>180</v>
      </c>
      <c r="F288" s="44">
        <v>6</v>
      </c>
      <c r="G288" s="86">
        <v>59</v>
      </c>
      <c r="H288" s="131"/>
      <c r="I288" s="132"/>
      <c r="J288" s="321"/>
      <c r="K288" s="320">
        <f>Table70346[[#This Row],[UNIT 
BOTTLE PRICE]]*0.1</f>
        <v>5.9</v>
      </c>
    </row>
    <row r="289" spans="1:11" s="43" customFormat="1" ht="24">
      <c r="A289" s="50" t="s">
        <v>1091</v>
      </c>
      <c r="B289" s="226" t="s">
        <v>720</v>
      </c>
      <c r="C289" s="44" t="s">
        <v>930</v>
      </c>
      <c r="D289" s="196">
        <v>2020</v>
      </c>
      <c r="E289" s="80"/>
      <c r="F289" s="44"/>
      <c r="G289" s="217">
        <v>59</v>
      </c>
      <c r="H289" s="131"/>
      <c r="I289" s="132">
        <f>Table70346[[#This Row],[UNIT 
BOTTLE PRICE]]*Table70346[[#This Row],[QTY]]</f>
        <v>0</v>
      </c>
      <c r="J289" s="332"/>
      <c r="K289" s="320">
        <f>Table70346[[#This Row],[UNIT 
BOTTLE PRICE]]*0.1</f>
        <v>5.9</v>
      </c>
    </row>
    <row r="290" spans="1:11" s="43" customFormat="1" ht="24">
      <c r="A290" s="47" t="s">
        <v>1092</v>
      </c>
      <c r="B290" s="78" t="s">
        <v>720</v>
      </c>
      <c r="C290" s="44" t="s">
        <v>930</v>
      </c>
      <c r="D290" s="44">
        <v>2015</v>
      </c>
      <c r="E290" s="157" t="s">
        <v>180</v>
      </c>
      <c r="F290" s="44">
        <v>6</v>
      </c>
      <c r="G290" s="86">
        <v>69</v>
      </c>
      <c r="H290" s="131"/>
      <c r="I290" s="132"/>
      <c r="J290" s="321"/>
      <c r="K290" s="320">
        <f>Table70346[[#This Row],[UNIT 
BOTTLE PRICE]]*0.1</f>
        <v>6.9</v>
      </c>
    </row>
    <row r="291" spans="1:11" s="43" customFormat="1" ht="24">
      <c r="A291" s="50" t="s">
        <v>1093</v>
      </c>
      <c r="B291" s="78" t="s">
        <v>720</v>
      </c>
      <c r="C291" s="44" t="s">
        <v>930</v>
      </c>
      <c r="D291" s="44">
        <v>2013</v>
      </c>
      <c r="E291" s="157" t="s">
        <v>310</v>
      </c>
      <c r="F291" s="44">
        <v>6</v>
      </c>
      <c r="G291" s="86">
        <v>135</v>
      </c>
      <c r="H291" s="131"/>
      <c r="I291" s="132">
        <f>Table70346[[#This Row],[UNIT 
BOTTLE PRICE]]*Table70346[[#This Row],[QTY]]</f>
        <v>0</v>
      </c>
      <c r="J291" s="332"/>
      <c r="K291" s="320">
        <f>Table70346[[#This Row],[UNIT 
BOTTLE PRICE]]*0.1</f>
        <v>13.5</v>
      </c>
    </row>
    <row r="292" spans="1:11" s="43" customFormat="1" ht="24">
      <c r="A292" s="50" t="s">
        <v>1095</v>
      </c>
      <c r="B292" s="152" t="s">
        <v>720</v>
      </c>
      <c r="C292" s="105" t="s">
        <v>930</v>
      </c>
      <c r="D292" s="44">
        <v>2017</v>
      </c>
      <c r="E292" s="157" t="s">
        <v>180</v>
      </c>
      <c r="F292" s="44">
        <v>6</v>
      </c>
      <c r="G292" s="86">
        <v>80</v>
      </c>
      <c r="H292" s="131"/>
      <c r="I292" s="132">
        <f>Table70346[[#This Row],[UNIT 
BOTTLE PRICE]]*Table70346[[#This Row],[QTY]]</f>
        <v>0</v>
      </c>
      <c r="J292" s="332"/>
      <c r="K292" s="320">
        <f>Table70346[[#This Row],[UNIT 
BOTTLE PRICE]]*0.1</f>
        <v>8</v>
      </c>
    </row>
    <row r="293" spans="1:11" s="43" customFormat="1" ht="24">
      <c r="A293" s="50" t="s">
        <v>1095</v>
      </c>
      <c r="B293" s="152" t="s">
        <v>720</v>
      </c>
      <c r="C293" s="105" t="s">
        <v>930</v>
      </c>
      <c r="D293" s="44">
        <v>2018</v>
      </c>
      <c r="E293" s="157" t="s">
        <v>180</v>
      </c>
      <c r="F293" s="44">
        <v>6</v>
      </c>
      <c r="G293" s="86">
        <v>80</v>
      </c>
      <c r="H293" s="131"/>
      <c r="I293" s="132">
        <f>Table70346[[#This Row],[UNIT 
BOTTLE PRICE]]*Table70346[[#This Row],[QTY]]</f>
        <v>0</v>
      </c>
      <c r="J293" s="332"/>
      <c r="K293" s="320">
        <f>Table70346[[#This Row],[UNIT 
BOTTLE PRICE]]*0.1</f>
        <v>8</v>
      </c>
    </row>
    <row r="294" spans="1:11" s="43" customFormat="1" ht="24">
      <c r="A294" s="50" t="s">
        <v>1095</v>
      </c>
      <c r="B294" s="152" t="s">
        <v>720</v>
      </c>
      <c r="C294" s="105" t="s">
        <v>930</v>
      </c>
      <c r="D294" s="44">
        <v>1989</v>
      </c>
      <c r="E294" s="157" t="s">
        <v>180</v>
      </c>
      <c r="F294" s="44">
        <v>6</v>
      </c>
      <c r="G294" s="222" t="s">
        <v>1702</v>
      </c>
      <c r="H294" s="131"/>
      <c r="I294" s="132"/>
      <c r="J294" s="321"/>
      <c r="K294" s="320" t="e">
        <f>Table70346[[#This Row],[UNIT 
BOTTLE PRICE]]*0.1</f>
        <v>#VALUE!</v>
      </c>
    </row>
    <row r="295" spans="1:11" s="43" customFormat="1" ht="24">
      <c r="A295" s="50" t="s">
        <v>1096</v>
      </c>
      <c r="B295" s="78" t="s">
        <v>720</v>
      </c>
      <c r="C295" s="44" t="s">
        <v>930</v>
      </c>
      <c r="D295" s="44">
        <v>2016</v>
      </c>
      <c r="E295" s="157" t="s">
        <v>180</v>
      </c>
      <c r="F295" s="44">
        <v>6</v>
      </c>
      <c r="G295" s="86">
        <v>80</v>
      </c>
      <c r="H295" s="131"/>
      <c r="I295" s="132">
        <f>Table70346[[#This Row],[UNIT 
BOTTLE PRICE]]*Table70346[[#This Row],[QTY]]</f>
        <v>0</v>
      </c>
      <c r="J295" s="332"/>
      <c r="K295" s="320">
        <f>Table70346[[#This Row],[UNIT 
BOTTLE PRICE]]*0.1</f>
        <v>8</v>
      </c>
    </row>
    <row r="296" spans="1:11" s="43" customFormat="1" ht="24">
      <c r="A296" s="50" t="s">
        <v>1379</v>
      </c>
      <c r="B296" s="78" t="s">
        <v>720</v>
      </c>
      <c r="C296" s="44" t="s">
        <v>930</v>
      </c>
      <c r="D296" s="44">
        <v>2020</v>
      </c>
      <c r="E296" s="157" t="s">
        <v>180</v>
      </c>
      <c r="F296" s="44">
        <v>6</v>
      </c>
      <c r="G296" s="86">
        <v>155</v>
      </c>
      <c r="H296" s="131"/>
      <c r="I296" s="132">
        <f>Table70346[[#This Row],[UNIT 
BOTTLE PRICE]]*Table70346[[#This Row],[QTY]]</f>
        <v>0</v>
      </c>
      <c r="J296" s="332"/>
      <c r="K296" s="320">
        <f>Table70346[[#This Row],[UNIT 
BOTTLE PRICE]]*0.1</f>
        <v>15.5</v>
      </c>
    </row>
    <row r="297" spans="1:11" s="43" customFormat="1" ht="36.6">
      <c r="A297" s="148" t="s">
        <v>1380</v>
      </c>
      <c r="B297" s="226"/>
      <c r="C297" s="44"/>
      <c r="D297" s="157"/>
      <c r="E297" s="80"/>
      <c r="F297" s="44"/>
      <c r="G297" s="217"/>
      <c r="I297" s="133"/>
      <c r="J297" s="321"/>
      <c r="K297" s="320">
        <f>Table70346[[#This Row],[UNIT 
BOTTLE PRICE]]*0.1</f>
        <v>0</v>
      </c>
    </row>
    <row r="298" spans="1:11" s="43" customFormat="1" ht="24">
      <c r="A298" s="50" t="s">
        <v>1381</v>
      </c>
      <c r="B298" s="152" t="s">
        <v>720</v>
      </c>
      <c r="C298" s="44" t="s">
        <v>930</v>
      </c>
      <c r="D298" s="196">
        <v>2018</v>
      </c>
      <c r="E298" s="157" t="s">
        <v>180</v>
      </c>
      <c r="F298" s="44">
        <v>6</v>
      </c>
      <c r="G298" s="217">
        <v>95</v>
      </c>
      <c r="H298" s="131"/>
      <c r="I298" s="132">
        <f>Table70346[[#This Row],[UNIT 
BOTTLE PRICE]]*Table70346[[#This Row],[QTY]]</f>
        <v>0</v>
      </c>
      <c r="J298" s="332"/>
      <c r="K298" s="320">
        <f>Table70346[[#This Row],[UNIT 
BOTTLE PRICE]]*0.1</f>
        <v>9.5</v>
      </c>
    </row>
    <row r="299" spans="1:11" s="43" customFormat="1" ht="24">
      <c r="A299" s="50" t="s">
        <v>1382</v>
      </c>
      <c r="B299" s="152" t="s">
        <v>720</v>
      </c>
      <c r="C299" s="44" t="s">
        <v>930</v>
      </c>
      <c r="D299" s="196">
        <v>2019</v>
      </c>
      <c r="E299" s="157" t="s">
        <v>180</v>
      </c>
      <c r="F299" s="44">
        <v>6</v>
      </c>
      <c r="G299" s="217">
        <v>115</v>
      </c>
      <c r="H299" s="131"/>
      <c r="I299" s="132">
        <f>Table70346[[#This Row],[UNIT 
BOTTLE PRICE]]*Table70346[[#This Row],[QTY]]</f>
        <v>0</v>
      </c>
      <c r="J299" s="332"/>
      <c r="K299" s="320">
        <f>Table70346[[#This Row],[UNIT 
BOTTLE PRICE]]*0.1</f>
        <v>11.5</v>
      </c>
    </row>
    <row r="300" spans="1:11" s="43" customFormat="1" ht="36.6">
      <c r="A300" s="148" t="s">
        <v>1383</v>
      </c>
      <c r="B300" s="226"/>
      <c r="C300" s="44"/>
      <c r="D300" s="157"/>
      <c r="E300" s="80"/>
      <c r="F300" s="44"/>
      <c r="G300" s="217"/>
      <c r="I300" s="133"/>
      <c r="J300" s="321"/>
      <c r="K300" s="320">
        <f>Table70346[[#This Row],[UNIT 
BOTTLE PRICE]]*0.1</f>
        <v>0</v>
      </c>
    </row>
    <row r="301" spans="1:11" s="43" customFormat="1" ht="24">
      <c r="A301" s="50" t="s">
        <v>1384</v>
      </c>
      <c r="B301" s="152" t="s">
        <v>720</v>
      </c>
      <c r="C301" s="44" t="s">
        <v>930</v>
      </c>
      <c r="D301" s="157">
        <v>2019</v>
      </c>
      <c r="E301" s="80" t="s">
        <v>180</v>
      </c>
      <c r="F301" s="44">
        <v>6</v>
      </c>
      <c r="G301" s="217">
        <v>69</v>
      </c>
      <c r="H301" s="131"/>
      <c r="I301" s="132">
        <f>Table70346[[#This Row],[UNIT 
BOTTLE PRICE]]*Table70346[[#This Row],[QTY]]</f>
        <v>0</v>
      </c>
      <c r="J301" s="332"/>
      <c r="K301" s="320">
        <f>Table70346[[#This Row],[UNIT 
BOTTLE PRICE]]*0.1</f>
        <v>6.9</v>
      </c>
    </row>
    <row r="302" spans="1:11" s="43" customFormat="1" ht="34.799999999999997">
      <c r="A302" s="149" t="s">
        <v>311</v>
      </c>
      <c r="B302" s="227"/>
      <c r="C302" s="197"/>
      <c r="D302" s="44"/>
      <c r="E302" s="157"/>
      <c r="F302" s="44"/>
      <c r="G302" s="86"/>
      <c r="I302" s="133"/>
      <c r="J302" s="321"/>
      <c r="K302" s="320">
        <f>Table70346[[#This Row],[UNIT 
BOTTLE PRICE]]*0.1</f>
        <v>0</v>
      </c>
    </row>
    <row r="303" spans="1:11" s="43" customFormat="1" ht="24">
      <c r="A303" s="47" t="s">
        <v>1097</v>
      </c>
      <c r="B303" s="78" t="s">
        <v>745</v>
      </c>
      <c r="C303" s="44" t="s">
        <v>928</v>
      </c>
      <c r="D303" s="44">
        <v>2019</v>
      </c>
      <c r="E303" s="157" t="s">
        <v>180</v>
      </c>
      <c r="F303" s="44">
        <v>6</v>
      </c>
      <c r="G303" s="86">
        <v>79</v>
      </c>
      <c r="H303" s="131"/>
      <c r="I303" s="132"/>
      <c r="J303" s="321"/>
      <c r="K303" s="320">
        <f>Table70346[[#This Row],[UNIT 
BOTTLE PRICE]]*0.1</f>
        <v>7.9</v>
      </c>
    </row>
    <row r="304" spans="1:11" s="43" customFormat="1" ht="24">
      <c r="A304" s="43" t="s">
        <v>1097</v>
      </c>
      <c r="B304" s="78" t="s">
        <v>745</v>
      </c>
      <c r="C304" s="44" t="s">
        <v>928</v>
      </c>
      <c r="D304" s="44">
        <v>2019</v>
      </c>
      <c r="E304" s="157" t="s">
        <v>1410</v>
      </c>
      <c r="F304" s="44">
        <v>3</v>
      </c>
      <c r="G304" s="86">
        <v>215</v>
      </c>
      <c r="H304" s="131"/>
      <c r="I304" s="132">
        <f>Table70346[[#This Row],[UNIT 
BOTTLE PRICE]]*Table70346[[#This Row],[QTY]]</f>
        <v>0</v>
      </c>
      <c r="J304" s="332"/>
      <c r="K304" s="320">
        <f>Table70346[[#This Row],[UNIT 
BOTTLE PRICE]]*0.1</f>
        <v>21.5</v>
      </c>
    </row>
    <row r="305" spans="1:11" s="43" customFormat="1" ht="24">
      <c r="A305" s="43" t="s">
        <v>1099</v>
      </c>
      <c r="B305" s="78" t="s">
        <v>745</v>
      </c>
      <c r="C305" s="44" t="s">
        <v>928</v>
      </c>
      <c r="D305" s="44">
        <v>2021</v>
      </c>
      <c r="E305" s="157" t="s">
        <v>180</v>
      </c>
      <c r="F305" s="44">
        <v>6</v>
      </c>
      <c r="G305" s="86">
        <v>95</v>
      </c>
      <c r="H305" s="131"/>
      <c r="I305" s="132">
        <f>Table70346[[#This Row],[UNIT 
BOTTLE PRICE]]*Table70346[[#This Row],[QTY]]</f>
        <v>0</v>
      </c>
      <c r="J305" s="332"/>
      <c r="K305" s="320">
        <f>Table70346[[#This Row],[UNIT 
BOTTLE PRICE]]*0.1</f>
        <v>9.5</v>
      </c>
    </row>
    <row r="306" spans="1:11" s="43" customFormat="1" ht="24">
      <c r="A306" s="47" t="s">
        <v>1098</v>
      </c>
      <c r="B306" s="78" t="s">
        <v>745</v>
      </c>
      <c r="C306" s="44" t="s">
        <v>928</v>
      </c>
      <c r="D306" s="44">
        <v>2017</v>
      </c>
      <c r="E306" s="157" t="s">
        <v>1410</v>
      </c>
      <c r="F306" s="44">
        <v>3</v>
      </c>
      <c r="G306" s="86">
        <v>185</v>
      </c>
      <c r="H306" s="131"/>
      <c r="I306" s="132"/>
      <c r="J306" s="321"/>
      <c r="K306" s="320">
        <f>Table70346[[#This Row],[UNIT 
BOTTLE PRICE]]*0.1</f>
        <v>18.5</v>
      </c>
    </row>
    <row r="307" spans="1:11" s="43" customFormat="1" ht="24">
      <c r="A307" s="190" t="s">
        <v>1100</v>
      </c>
      <c r="B307" s="78" t="s">
        <v>745</v>
      </c>
      <c r="C307" s="44" t="s">
        <v>928</v>
      </c>
      <c r="D307" s="44">
        <v>2017</v>
      </c>
      <c r="E307" s="157" t="s">
        <v>180</v>
      </c>
      <c r="F307" s="44">
        <v>6</v>
      </c>
      <c r="G307" s="86">
        <v>145</v>
      </c>
      <c r="H307" s="131"/>
      <c r="I307" s="132">
        <f>Table70346[[#This Row],[UNIT 
BOTTLE PRICE]]*Table70346[[#This Row],[QTY]]</f>
        <v>0</v>
      </c>
      <c r="J307" s="332"/>
      <c r="K307" s="320">
        <f>Table70346[[#This Row],[UNIT 
BOTTLE PRICE]]*0.1</f>
        <v>14.5</v>
      </c>
    </row>
    <row r="308" spans="1:11" s="43" customFormat="1" ht="24">
      <c r="A308" s="50" t="s">
        <v>1101</v>
      </c>
      <c r="B308" s="226" t="s">
        <v>745</v>
      </c>
      <c r="C308" s="44" t="s">
        <v>928</v>
      </c>
      <c r="D308" s="196">
        <v>2018</v>
      </c>
      <c r="E308" s="157" t="s">
        <v>180</v>
      </c>
      <c r="F308" s="44">
        <v>6</v>
      </c>
      <c r="G308" s="86">
        <v>145</v>
      </c>
      <c r="H308" s="131"/>
      <c r="I308" s="132">
        <f>Table70346[[#This Row],[UNIT 
BOTTLE PRICE]]*Table70346[[#This Row],[QTY]]</f>
        <v>0</v>
      </c>
      <c r="J308" s="332"/>
      <c r="K308" s="320">
        <f>Table70346[[#This Row],[UNIT 
BOTTLE PRICE]]*0.1</f>
        <v>14.5</v>
      </c>
    </row>
    <row r="309" spans="1:11" s="43" customFormat="1" ht="24">
      <c r="A309" s="50" t="s">
        <v>1101</v>
      </c>
      <c r="B309" s="226" t="s">
        <v>745</v>
      </c>
      <c r="C309" s="44" t="s">
        <v>928</v>
      </c>
      <c r="D309" s="196">
        <v>2021</v>
      </c>
      <c r="E309" s="157" t="s">
        <v>180</v>
      </c>
      <c r="F309" s="44">
        <v>6</v>
      </c>
      <c r="G309" s="86">
        <v>145</v>
      </c>
      <c r="H309" s="131"/>
      <c r="I309" s="132">
        <f>Table70346[[#This Row],[UNIT 
BOTTLE PRICE]]*Table70346[[#This Row],[QTY]]</f>
        <v>0</v>
      </c>
      <c r="J309" s="332"/>
      <c r="K309" s="320">
        <f>Table70346[[#This Row],[UNIT 
BOTTLE PRICE]]*0.1</f>
        <v>14.5</v>
      </c>
    </row>
    <row r="310" spans="1:11" s="43" customFormat="1" ht="34.799999999999997">
      <c r="A310" s="149" t="s">
        <v>312</v>
      </c>
      <c r="B310" s="227"/>
      <c r="C310" s="197"/>
      <c r="D310" s="44"/>
      <c r="E310" s="157"/>
      <c r="F310" s="44"/>
      <c r="G310" s="86"/>
      <c r="I310" s="133"/>
      <c r="J310" s="321"/>
      <c r="K310" s="320">
        <f>Table70346[[#This Row],[UNIT 
BOTTLE PRICE]]*0.1</f>
        <v>0</v>
      </c>
    </row>
    <row r="311" spans="1:11" s="43" customFormat="1" ht="24">
      <c r="A311" s="50" t="s">
        <v>1102</v>
      </c>
      <c r="B311" s="78" t="s">
        <v>744</v>
      </c>
      <c r="C311" s="44" t="s">
        <v>928</v>
      </c>
      <c r="D311" s="44">
        <v>2020</v>
      </c>
      <c r="E311" s="157" t="s">
        <v>180</v>
      </c>
      <c r="F311" s="44">
        <v>6</v>
      </c>
      <c r="G311" s="86">
        <v>39.5</v>
      </c>
      <c r="H311" s="131"/>
      <c r="I311" s="132">
        <f>Table70346[[#This Row],[UNIT 
BOTTLE PRICE]]*Table70346[[#This Row],[QTY]]</f>
        <v>0</v>
      </c>
      <c r="J311" s="321"/>
      <c r="K311" s="320">
        <f>Table70346[[#This Row],[UNIT 
BOTTLE PRICE]]*0.1</f>
        <v>3.95</v>
      </c>
    </row>
    <row r="312" spans="1:11" s="43" customFormat="1" ht="24">
      <c r="A312" s="50" t="s">
        <v>1103</v>
      </c>
      <c r="B312" s="78" t="s">
        <v>744</v>
      </c>
      <c r="C312" s="44" t="s">
        <v>928</v>
      </c>
      <c r="D312" s="44">
        <v>2022</v>
      </c>
      <c r="E312" s="157" t="s">
        <v>180</v>
      </c>
      <c r="F312" s="44">
        <v>6</v>
      </c>
      <c r="G312" s="86">
        <v>39.5</v>
      </c>
      <c r="H312" s="131"/>
      <c r="I312" s="132">
        <f>Table70346[[#This Row],[UNIT 
BOTTLE PRICE]]*Table70346[[#This Row],[QTY]]</f>
        <v>0</v>
      </c>
      <c r="J312" s="332"/>
      <c r="K312" s="320">
        <f>Table70346[[#This Row],[UNIT 
BOTTLE PRICE]]*0.1</f>
        <v>3.95</v>
      </c>
    </row>
    <row r="313" spans="1:11" s="43" customFormat="1" ht="24">
      <c r="A313" s="50" t="s">
        <v>1104</v>
      </c>
      <c r="B313" s="78" t="s">
        <v>744</v>
      </c>
      <c r="C313" s="44" t="s">
        <v>928</v>
      </c>
      <c r="D313" s="44" t="s">
        <v>321</v>
      </c>
      <c r="E313" s="157" t="s">
        <v>180</v>
      </c>
      <c r="F313" s="44">
        <v>6</v>
      </c>
      <c r="G313" s="86">
        <v>59</v>
      </c>
      <c r="H313" s="131"/>
      <c r="I313" s="132">
        <f>Table70346[[#This Row],[UNIT 
BOTTLE PRICE]]*Table70346[[#This Row],[QTY]]</f>
        <v>0</v>
      </c>
      <c r="J313" s="332"/>
      <c r="K313" s="320">
        <f>Table70346[[#This Row],[UNIT 
BOTTLE PRICE]]*0.1</f>
        <v>5.9</v>
      </c>
    </row>
    <row r="314" spans="1:11" s="43" customFormat="1" ht="24">
      <c r="A314" s="50" t="s">
        <v>1105</v>
      </c>
      <c r="B314" s="152" t="s">
        <v>744</v>
      </c>
      <c r="C314" s="105" t="s">
        <v>928</v>
      </c>
      <c r="D314" s="44">
        <v>2020</v>
      </c>
      <c r="E314" s="157" t="s">
        <v>180</v>
      </c>
      <c r="F314" s="44">
        <v>6</v>
      </c>
      <c r="G314" s="86">
        <v>65</v>
      </c>
      <c r="H314" s="131"/>
      <c r="I314" s="132">
        <f>Table70346[[#This Row],[UNIT 
BOTTLE PRICE]]*Table70346[[#This Row],[QTY]]</f>
        <v>0</v>
      </c>
      <c r="J314" s="332"/>
      <c r="K314" s="320">
        <f>Table70346[[#This Row],[UNIT 
BOTTLE PRICE]]*0.1</f>
        <v>6.5</v>
      </c>
    </row>
    <row r="315" spans="1:11" s="43" customFormat="1" ht="36.6">
      <c r="A315" s="148" t="s">
        <v>1558</v>
      </c>
      <c r="B315" s="226"/>
      <c r="C315" s="44"/>
      <c r="D315" s="157"/>
      <c r="E315" s="80"/>
      <c r="F315" s="44"/>
      <c r="G315" s="217"/>
      <c r="I315" s="133"/>
      <c r="J315" s="332"/>
      <c r="K315" s="320"/>
    </row>
    <row r="316" spans="1:11" s="43" customFormat="1" ht="24">
      <c r="A316" s="120" t="s">
        <v>1559</v>
      </c>
      <c r="B316" s="226" t="s">
        <v>1560</v>
      </c>
      <c r="C316" s="44" t="s">
        <v>928</v>
      </c>
      <c r="D316" s="157" t="s">
        <v>321</v>
      </c>
      <c r="E316" s="80" t="s">
        <v>180</v>
      </c>
      <c r="F316" s="44">
        <v>6</v>
      </c>
      <c r="G316" s="217">
        <v>65</v>
      </c>
      <c r="H316" s="131"/>
      <c r="I316" s="132">
        <f>Table70346[[#This Row],[UNIT 
BOTTLE PRICE]]*Table70346[[#This Row],[QTY]]</f>
        <v>0</v>
      </c>
      <c r="J316" s="332"/>
      <c r="K316" s="320"/>
    </row>
    <row r="317" spans="1:11" s="43" customFormat="1" ht="34.799999999999997">
      <c r="A317" s="149" t="s">
        <v>636</v>
      </c>
      <c r="B317" s="229"/>
      <c r="C317" s="201"/>
      <c r="D317" s="44"/>
      <c r="E317" s="157"/>
      <c r="F317" s="44"/>
      <c r="G317" s="86"/>
      <c r="I317" s="133"/>
      <c r="J317" s="321"/>
      <c r="K317" s="320">
        <f>Table70346[[#This Row],[UNIT 
BOTTLE PRICE]]*0.1</f>
        <v>0</v>
      </c>
    </row>
    <row r="318" spans="1:11" s="43" customFormat="1" ht="24">
      <c r="A318" s="50" t="s">
        <v>1106</v>
      </c>
      <c r="B318" s="152" t="s">
        <v>746</v>
      </c>
      <c r="C318" s="105" t="s">
        <v>928</v>
      </c>
      <c r="D318" s="44">
        <v>2019</v>
      </c>
      <c r="E318" s="157" t="s">
        <v>180</v>
      </c>
      <c r="F318" s="44">
        <v>6</v>
      </c>
      <c r="G318" s="86">
        <v>79</v>
      </c>
      <c r="H318" s="131"/>
      <c r="I318" s="132">
        <f>Table70346[[#This Row],[UNIT 
BOTTLE PRICE]]*Table70346[[#This Row],[QTY]]</f>
        <v>0</v>
      </c>
      <c r="J318" s="332"/>
      <c r="K318" s="320">
        <f>Table70346[[#This Row],[UNIT 
BOTTLE PRICE]]*0.1</f>
        <v>7.9</v>
      </c>
    </row>
    <row r="319" spans="1:11" s="43" customFormat="1" ht="34.799999999999997">
      <c r="A319" s="149" t="s">
        <v>747</v>
      </c>
      <c r="B319" s="229"/>
      <c r="C319" s="201"/>
      <c r="D319" s="44"/>
      <c r="E319" s="157"/>
      <c r="F319" s="44"/>
      <c r="G319" s="86"/>
      <c r="I319" s="133"/>
      <c r="J319" s="321"/>
      <c r="K319" s="320">
        <f>Table70346[[#This Row],[UNIT 
BOTTLE PRICE]]*0.1</f>
        <v>0</v>
      </c>
    </row>
    <row r="320" spans="1:11" s="43" customFormat="1" ht="24">
      <c r="A320" s="150" t="s">
        <v>1107</v>
      </c>
      <c r="B320" s="150" t="s">
        <v>745</v>
      </c>
      <c r="C320" s="199" t="s">
        <v>928</v>
      </c>
      <c r="D320" s="44">
        <v>2020</v>
      </c>
      <c r="E320" s="157" t="s">
        <v>180</v>
      </c>
      <c r="F320" s="44">
        <v>6</v>
      </c>
      <c r="G320" s="86">
        <v>69</v>
      </c>
      <c r="H320" s="131"/>
      <c r="I320" s="132">
        <f>Table70346[[#This Row],[UNIT 
BOTTLE PRICE]]*Table70346[[#This Row],[QTY]]</f>
        <v>0</v>
      </c>
      <c r="J320" s="332"/>
      <c r="K320" s="320">
        <f>Table70346[[#This Row],[UNIT 
BOTTLE PRICE]]*0.1</f>
        <v>6.9</v>
      </c>
    </row>
    <row r="321" spans="1:11" s="43" customFormat="1" ht="34.799999999999997">
      <c r="A321" s="149" t="s">
        <v>637</v>
      </c>
      <c r="B321" s="229"/>
      <c r="C321" s="201"/>
      <c r="D321" s="44"/>
      <c r="E321" s="157"/>
      <c r="F321" s="44"/>
      <c r="G321" s="86"/>
      <c r="I321" s="133"/>
      <c r="J321" s="321"/>
      <c r="K321" s="320">
        <f>Table70346[[#This Row],[UNIT 
BOTTLE PRICE]]*0.1</f>
        <v>0</v>
      </c>
    </row>
    <row r="322" spans="1:11" s="43" customFormat="1" ht="24">
      <c r="A322" s="150" t="s">
        <v>1547</v>
      </c>
      <c r="B322" s="150" t="s">
        <v>745</v>
      </c>
      <c r="C322" s="199" t="s">
        <v>928</v>
      </c>
      <c r="D322" s="44">
        <v>2021</v>
      </c>
      <c r="E322" s="157" t="s">
        <v>180</v>
      </c>
      <c r="F322" s="44">
        <v>6</v>
      </c>
      <c r="G322" s="86">
        <v>95</v>
      </c>
      <c r="H322" s="131"/>
      <c r="I322" s="132">
        <f>Table70346[[#This Row],[UNIT 
BOTTLE PRICE]]*Table70346[[#This Row],[QTY]]</f>
        <v>0</v>
      </c>
      <c r="J322" s="332"/>
      <c r="K322" s="320">
        <f>Table70346[[#This Row],[UNIT 
BOTTLE PRICE]]*0.1</f>
        <v>9.5</v>
      </c>
    </row>
    <row r="323" spans="1:11" s="43" customFormat="1" ht="34.799999999999997">
      <c r="A323" s="149" t="s">
        <v>943</v>
      </c>
      <c r="B323" s="226"/>
      <c r="C323" s="44"/>
      <c r="D323" s="157"/>
      <c r="E323" s="80"/>
      <c r="F323" s="44"/>
      <c r="G323" s="217"/>
      <c r="I323" s="133"/>
      <c r="J323" s="321"/>
      <c r="K323" s="320">
        <f>Table70346[[#This Row],[UNIT 
BOTTLE PRICE]]*0.1</f>
        <v>0</v>
      </c>
    </row>
    <row r="324" spans="1:11" s="43" customFormat="1" ht="24">
      <c r="A324" s="150" t="s">
        <v>1108</v>
      </c>
      <c r="B324" s="226" t="s">
        <v>745</v>
      </c>
      <c r="C324" s="44" t="s">
        <v>928</v>
      </c>
      <c r="D324" s="196">
        <v>2014</v>
      </c>
      <c r="E324" s="157" t="s">
        <v>180</v>
      </c>
      <c r="F324" s="44">
        <v>6</v>
      </c>
      <c r="G324" s="217">
        <v>109</v>
      </c>
      <c r="H324" s="131"/>
      <c r="I324" s="132">
        <f>Table70346[[#This Row],[UNIT 
BOTTLE PRICE]]*Table70346[[#This Row],[QTY]]</f>
        <v>0</v>
      </c>
      <c r="J324" s="332"/>
      <c r="K324" s="320">
        <f>Table70346[[#This Row],[UNIT 
BOTTLE PRICE]]*0.1</f>
        <v>10.9</v>
      </c>
    </row>
    <row r="325" spans="1:11" s="43" customFormat="1" ht="24">
      <c r="A325" s="150" t="s">
        <v>1108</v>
      </c>
      <c r="B325" s="226" t="s">
        <v>745</v>
      </c>
      <c r="C325" s="44" t="s">
        <v>928</v>
      </c>
      <c r="D325" s="196">
        <v>2017</v>
      </c>
      <c r="E325" s="157" t="s">
        <v>180</v>
      </c>
      <c r="F325" s="44">
        <v>6</v>
      </c>
      <c r="G325" s="217">
        <v>109</v>
      </c>
      <c r="H325" s="131"/>
      <c r="I325" s="132">
        <f>Table70346[[#This Row],[UNIT 
BOTTLE PRICE]]*Table70346[[#This Row],[QTY]]</f>
        <v>0</v>
      </c>
      <c r="J325" s="332"/>
      <c r="K325" s="320">
        <f>Table70346[[#This Row],[UNIT 
BOTTLE PRICE]]*0.1</f>
        <v>10.9</v>
      </c>
    </row>
    <row r="326" spans="1:11" s="43" customFormat="1" ht="24">
      <c r="A326" s="150" t="s">
        <v>944</v>
      </c>
      <c r="B326" s="226" t="s">
        <v>745</v>
      </c>
      <c r="C326" s="44" t="s">
        <v>928</v>
      </c>
      <c r="D326" s="196">
        <v>2012</v>
      </c>
      <c r="E326" s="157" t="s">
        <v>180</v>
      </c>
      <c r="F326" s="44">
        <v>6</v>
      </c>
      <c r="G326" s="217">
        <v>235</v>
      </c>
      <c r="H326" s="131"/>
      <c r="I326" s="132">
        <f>Table70346[[#This Row],[UNIT 
BOTTLE PRICE]]*Table70346[[#This Row],[QTY]]</f>
        <v>0</v>
      </c>
      <c r="J326" s="332"/>
      <c r="K326" s="320">
        <f>Table70346[[#This Row],[UNIT 
BOTTLE PRICE]]*0.1</f>
        <v>23.5</v>
      </c>
    </row>
    <row r="327" spans="1:11" s="43" customFormat="1" ht="24">
      <c r="A327" s="150" t="s">
        <v>944</v>
      </c>
      <c r="B327" s="226" t="s">
        <v>745</v>
      </c>
      <c r="C327" s="44" t="s">
        <v>928</v>
      </c>
      <c r="D327" s="196">
        <v>2015</v>
      </c>
      <c r="E327" s="157" t="s">
        <v>180</v>
      </c>
      <c r="F327" s="44">
        <v>6</v>
      </c>
      <c r="G327" s="217">
        <v>235</v>
      </c>
      <c r="H327" s="131"/>
      <c r="I327" s="132">
        <f>Table70346[[#This Row],[UNIT 
BOTTLE PRICE]]*Table70346[[#This Row],[QTY]]</f>
        <v>0</v>
      </c>
      <c r="J327" s="332"/>
      <c r="K327" s="320">
        <f>Table70346[[#This Row],[UNIT 
BOTTLE PRICE]]*0.1</f>
        <v>23.5</v>
      </c>
    </row>
    <row r="328" spans="1:11" s="43" customFormat="1" ht="34.799999999999997">
      <c r="A328" s="149" t="s">
        <v>313</v>
      </c>
      <c r="B328" s="227"/>
      <c r="C328" s="197"/>
      <c r="D328" s="44"/>
      <c r="E328" s="157"/>
      <c r="F328" s="44"/>
      <c r="G328" s="86"/>
      <c r="I328" s="133"/>
      <c r="J328" s="321"/>
      <c r="K328" s="320">
        <f>Table70346[[#This Row],[UNIT 
BOTTLE PRICE]]*0.1</f>
        <v>0</v>
      </c>
    </row>
    <row r="329" spans="1:11" s="43" customFormat="1" ht="24">
      <c r="A329" s="50" t="s">
        <v>1109</v>
      </c>
      <c r="B329" s="78" t="s">
        <v>748</v>
      </c>
      <c r="C329" s="44" t="s">
        <v>928</v>
      </c>
      <c r="D329" s="44">
        <v>2020</v>
      </c>
      <c r="E329" s="157" t="s">
        <v>180</v>
      </c>
      <c r="F329" s="44">
        <v>12</v>
      </c>
      <c r="G329" s="86">
        <v>65</v>
      </c>
      <c r="H329" s="131"/>
      <c r="I329" s="132">
        <f>Table70346[[#This Row],[UNIT 
BOTTLE PRICE]]*Table70346[[#This Row],[QTY]]</f>
        <v>0</v>
      </c>
      <c r="J329" s="332"/>
      <c r="K329" s="320">
        <f>Table70346[[#This Row],[UNIT 
BOTTLE PRICE]]*0.1</f>
        <v>6.5</v>
      </c>
    </row>
    <row r="330" spans="1:11" s="43" customFormat="1" ht="24">
      <c r="A330" s="50" t="s">
        <v>1110</v>
      </c>
      <c r="B330" s="78" t="s">
        <v>749</v>
      </c>
      <c r="C330" s="44" t="s">
        <v>928</v>
      </c>
      <c r="D330" s="44">
        <v>2019</v>
      </c>
      <c r="E330" s="157" t="s">
        <v>180</v>
      </c>
      <c r="F330" s="44">
        <v>12</v>
      </c>
      <c r="G330" s="86">
        <v>165</v>
      </c>
      <c r="H330" s="131"/>
      <c r="I330" s="132">
        <f>Table70346[[#This Row],[UNIT 
BOTTLE PRICE]]*Table70346[[#This Row],[QTY]]</f>
        <v>0</v>
      </c>
      <c r="J330" s="332"/>
      <c r="K330" s="320">
        <f>Table70346[[#This Row],[UNIT 
BOTTLE PRICE]]*0.1</f>
        <v>16.5</v>
      </c>
    </row>
    <row r="331" spans="1:11" s="43" customFormat="1" ht="24">
      <c r="A331" s="50" t="s">
        <v>1109</v>
      </c>
      <c r="B331" s="78" t="s">
        <v>750</v>
      </c>
      <c r="C331" s="44" t="s">
        <v>930</v>
      </c>
      <c r="D331" s="44">
        <v>2021</v>
      </c>
      <c r="E331" s="157" t="s">
        <v>180</v>
      </c>
      <c r="F331" s="44">
        <v>12</v>
      </c>
      <c r="G331" s="86">
        <v>65</v>
      </c>
      <c r="H331" s="131"/>
      <c r="I331" s="132">
        <f>Table70346[[#This Row],[UNIT 
BOTTLE PRICE]]*Table70346[[#This Row],[QTY]]</f>
        <v>0</v>
      </c>
      <c r="J331" s="332"/>
      <c r="K331" s="320">
        <f>Table70346[[#This Row],[UNIT 
BOTTLE PRICE]]*0.1</f>
        <v>6.5</v>
      </c>
    </row>
    <row r="332" spans="1:11" s="43" customFormat="1" ht="24">
      <c r="A332" s="50" t="s">
        <v>1111</v>
      </c>
      <c r="B332" s="78" t="s">
        <v>751</v>
      </c>
      <c r="C332" s="44" t="s">
        <v>930</v>
      </c>
      <c r="D332" s="44">
        <v>2021</v>
      </c>
      <c r="E332" s="157" t="s">
        <v>180</v>
      </c>
      <c r="F332" s="44">
        <v>12</v>
      </c>
      <c r="G332" s="86">
        <v>115</v>
      </c>
      <c r="H332" s="131"/>
      <c r="I332" s="132">
        <f>Table70346[[#This Row],[UNIT 
BOTTLE PRICE]]*Table70346[[#This Row],[QTY]]</f>
        <v>0</v>
      </c>
      <c r="J332" s="332"/>
      <c r="K332" s="320">
        <f>Table70346[[#This Row],[UNIT 
BOTTLE PRICE]]*0.1</f>
        <v>11.5</v>
      </c>
    </row>
    <row r="333" spans="1:11" s="43" customFormat="1" ht="24">
      <c r="A333" s="47" t="s">
        <v>1110</v>
      </c>
      <c r="B333" s="78" t="s">
        <v>752</v>
      </c>
      <c r="C333" s="44" t="s">
        <v>930</v>
      </c>
      <c r="D333" s="44">
        <v>2019</v>
      </c>
      <c r="E333" s="157" t="s">
        <v>180</v>
      </c>
      <c r="F333" s="44">
        <v>12</v>
      </c>
      <c r="G333" s="86">
        <v>145</v>
      </c>
      <c r="H333" s="131"/>
      <c r="I333" s="132"/>
      <c r="J333" s="321"/>
      <c r="K333" s="320">
        <f>Table70346[[#This Row],[UNIT 
BOTTLE PRICE]]*0.1</f>
        <v>14.5</v>
      </c>
    </row>
    <row r="334" spans="1:11" s="43" customFormat="1" ht="24">
      <c r="A334" s="50" t="s">
        <v>1112</v>
      </c>
      <c r="B334" s="78" t="s">
        <v>753</v>
      </c>
      <c r="C334" s="44" t="s">
        <v>930</v>
      </c>
      <c r="D334" s="44">
        <v>2019</v>
      </c>
      <c r="E334" s="157" t="s">
        <v>180</v>
      </c>
      <c r="F334" s="44">
        <v>12</v>
      </c>
      <c r="G334" s="86">
        <v>195</v>
      </c>
      <c r="H334" s="131"/>
      <c r="I334" s="132">
        <f>Table70346[[#This Row],[UNIT 
BOTTLE PRICE]]*Table70346[[#This Row],[QTY]]</f>
        <v>0</v>
      </c>
      <c r="J334" s="332"/>
      <c r="K334" s="320">
        <f>Table70346[[#This Row],[UNIT 
BOTTLE PRICE]]*0.1</f>
        <v>19.5</v>
      </c>
    </row>
    <row r="335" spans="1:11" s="43" customFormat="1" ht="24">
      <c r="A335" s="190" t="s">
        <v>1113</v>
      </c>
      <c r="B335" s="78" t="s">
        <v>750</v>
      </c>
      <c r="C335" s="44" t="s">
        <v>930</v>
      </c>
      <c r="D335" s="44">
        <v>2018</v>
      </c>
      <c r="E335" s="157" t="s">
        <v>180</v>
      </c>
      <c r="F335" s="44">
        <v>12</v>
      </c>
      <c r="G335" s="86">
        <v>249</v>
      </c>
      <c r="H335" s="131"/>
      <c r="I335" s="132">
        <f>Table70346[[#This Row],[UNIT 
BOTTLE PRICE]]*Table70346[[#This Row],[QTY]]</f>
        <v>0</v>
      </c>
      <c r="J335" s="332"/>
      <c r="K335" s="320">
        <f>Table70346[[#This Row],[UNIT 
BOTTLE PRICE]]*0.1</f>
        <v>24.900000000000002</v>
      </c>
    </row>
    <row r="336" spans="1:11" s="43" customFormat="1" ht="24">
      <c r="A336" s="50" t="s">
        <v>1113</v>
      </c>
      <c r="B336" s="226" t="s">
        <v>750</v>
      </c>
      <c r="C336" s="44" t="s">
        <v>930</v>
      </c>
      <c r="D336" s="44">
        <v>2019</v>
      </c>
      <c r="E336" s="157" t="s">
        <v>180</v>
      </c>
      <c r="F336" s="44">
        <v>12</v>
      </c>
      <c r="G336" s="86">
        <v>249</v>
      </c>
      <c r="H336" s="131"/>
      <c r="I336" s="132">
        <f>Table70346[[#This Row],[UNIT 
BOTTLE PRICE]]*Table70346[[#This Row],[QTY]]</f>
        <v>0</v>
      </c>
      <c r="J336" s="332"/>
      <c r="K336" s="320">
        <f>Table70346[[#This Row],[UNIT 
BOTTLE PRICE]]*0.1</f>
        <v>24.900000000000002</v>
      </c>
    </row>
    <row r="337" spans="1:11" s="43" customFormat="1" ht="34.799999999999997">
      <c r="A337" s="149" t="s">
        <v>314</v>
      </c>
      <c r="B337" s="227"/>
      <c r="C337" s="197"/>
      <c r="D337" s="44"/>
      <c r="E337" s="157"/>
      <c r="F337" s="44"/>
      <c r="G337" s="86"/>
      <c r="I337" s="133"/>
      <c r="J337" s="321"/>
      <c r="K337" s="320">
        <f>Table70346[[#This Row],[UNIT 
BOTTLE PRICE]]*0.1</f>
        <v>0</v>
      </c>
    </row>
    <row r="338" spans="1:11" s="43" customFormat="1" ht="24">
      <c r="A338" s="50" t="s">
        <v>1114</v>
      </c>
      <c r="B338" s="78" t="s">
        <v>754</v>
      </c>
      <c r="C338" s="44" t="s">
        <v>928</v>
      </c>
      <c r="D338" s="44">
        <v>2021</v>
      </c>
      <c r="E338" s="157" t="s">
        <v>180</v>
      </c>
      <c r="F338" s="44">
        <v>6</v>
      </c>
      <c r="G338" s="86">
        <v>155</v>
      </c>
      <c r="H338" s="131"/>
      <c r="I338" s="132">
        <f>Table70346[[#This Row],[UNIT 
BOTTLE PRICE]]*Table70346[[#This Row],[QTY]]</f>
        <v>0</v>
      </c>
      <c r="J338" s="332"/>
      <c r="K338" s="320">
        <f>Table70346[[#This Row],[UNIT 
BOTTLE PRICE]]*0.1</f>
        <v>15.5</v>
      </c>
    </row>
    <row r="339" spans="1:11" s="43" customFormat="1" ht="24">
      <c r="A339" s="50" t="s">
        <v>933</v>
      </c>
      <c r="B339" s="226" t="s">
        <v>1213</v>
      </c>
      <c r="C339" s="44" t="s">
        <v>930</v>
      </c>
      <c r="D339" s="44">
        <v>2020</v>
      </c>
      <c r="E339" s="80" t="s">
        <v>180</v>
      </c>
      <c r="F339" s="44">
        <v>6</v>
      </c>
      <c r="G339" s="217">
        <v>55</v>
      </c>
      <c r="H339" s="131"/>
      <c r="I339" s="132">
        <f>Table70346[[#This Row],[UNIT 
BOTTLE PRICE]]*Table70346[[#This Row],[QTY]]</f>
        <v>0</v>
      </c>
      <c r="J339" s="332"/>
      <c r="K339" s="320">
        <f>Table70346[[#This Row],[UNIT 
BOTTLE PRICE]]*0.1</f>
        <v>5.5</v>
      </c>
    </row>
    <row r="340" spans="1:11" s="43" customFormat="1" ht="24">
      <c r="A340" s="50" t="s">
        <v>1115</v>
      </c>
      <c r="B340" s="78" t="s">
        <v>755</v>
      </c>
      <c r="C340" s="44" t="s">
        <v>930</v>
      </c>
      <c r="D340" s="44">
        <v>2020</v>
      </c>
      <c r="E340" s="157" t="s">
        <v>180</v>
      </c>
      <c r="F340" s="44">
        <v>6</v>
      </c>
      <c r="G340" s="86">
        <v>99</v>
      </c>
      <c r="H340" s="131"/>
      <c r="I340" s="132">
        <f>Table70346[[#This Row],[UNIT 
BOTTLE PRICE]]*Table70346[[#This Row],[QTY]]</f>
        <v>0</v>
      </c>
      <c r="J340" s="332"/>
      <c r="K340" s="320">
        <f>Table70346[[#This Row],[UNIT 
BOTTLE PRICE]]*0.1</f>
        <v>9.9</v>
      </c>
    </row>
    <row r="341" spans="1:11" s="43" customFormat="1" ht="24">
      <c r="A341" s="50" t="s">
        <v>932</v>
      </c>
      <c r="B341" s="226" t="s">
        <v>1234</v>
      </c>
      <c r="C341" s="44" t="s">
        <v>930</v>
      </c>
      <c r="D341" s="44">
        <v>2020</v>
      </c>
      <c r="E341" s="80" t="s">
        <v>180</v>
      </c>
      <c r="F341" s="44">
        <v>6</v>
      </c>
      <c r="G341" s="217">
        <v>75</v>
      </c>
      <c r="H341" s="131"/>
      <c r="I341" s="132">
        <f>Table70346[[#This Row],[UNIT 
BOTTLE PRICE]]*Table70346[[#This Row],[QTY]]</f>
        <v>0</v>
      </c>
      <c r="J341" s="332"/>
      <c r="K341" s="320">
        <f>Table70346[[#This Row],[UNIT 
BOTTLE PRICE]]*0.1</f>
        <v>7.5</v>
      </c>
    </row>
    <row r="342" spans="1:11" s="43" customFormat="1" ht="24">
      <c r="A342" s="50" t="s">
        <v>1114</v>
      </c>
      <c r="B342" s="78" t="s">
        <v>756</v>
      </c>
      <c r="C342" s="44" t="s">
        <v>930</v>
      </c>
      <c r="D342" s="44">
        <v>2020</v>
      </c>
      <c r="E342" s="157" t="s">
        <v>180</v>
      </c>
      <c r="F342" s="44">
        <v>6</v>
      </c>
      <c r="G342" s="86">
        <v>155</v>
      </c>
      <c r="H342" s="131"/>
      <c r="I342" s="132">
        <f>Table70346[[#This Row],[UNIT 
BOTTLE PRICE]]*Table70346[[#This Row],[QTY]]</f>
        <v>0</v>
      </c>
      <c r="J342" s="332"/>
      <c r="K342" s="320">
        <f>Table70346[[#This Row],[UNIT 
BOTTLE PRICE]]*0.1</f>
        <v>15.5</v>
      </c>
    </row>
    <row r="343" spans="1:11" s="43" customFormat="1" ht="24">
      <c r="A343" s="50" t="s">
        <v>1116</v>
      </c>
      <c r="B343" s="78" t="s">
        <v>757</v>
      </c>
      <c r="C343" s="44" t="s">
        <v>930</v>
      </c>
      <c r="D343" s="44">
        <v>2011</v>
      </c>
      <c r="E343" s="157" t="s">
        <v>180</v>
      </c>
      <c r="F343" s="44">
        <v>6</v>
      </c>
      <c r="G343" s="86">
        <v>57</v>
      </c>
      <c r="H343" s="131"/>
      <c r="I343" s="132">
        <f>Table70346[[#This Row],[UNIT 
BOTTLE PRICE]]*Table70346[[#This Row],[QTY]]</f>
        <v>0</v>
      </c>
      <c r="J343" s="332"/>
      <c r="K343" s="320">
        <f>Table70346[[#This Row],[UNIT 
BOTTLE PRICE]]*0.1</f>
        <v>5.7</v>
      </c>
    </row>
    <row r="344" spans="1:11" s="43" customFormat="1" ht="24">
      <c r="A344" s="190" t="s">
        <v>1116</v>
      </c>
      <c r="B344" s="78" t="s">
        <v>757</v>
      </c>
      <c r="C344" s="44" t="s">
        <v>930</v>
      </c>
      <c r="D344" s="44">
        <v>2006</v>
      </c>
      <c r="E344" s="157" t="s">
        <v>180</v>
      </c>
      <c r="F344" s="44">
        <v>6</v>
      </c>
      <c r="G344" s="86">
        <v>575</v>
      </c>
      <c r="H344" s="131"/>
      <c r="I344" s="132">
        <f>Table70346[[#This Row],[UNIT 
BOTTLE PRICE]]*Table70346[[#This Row],[QTY]]</f>
        <v>0</v>
      </c>
      <c r="J344" s="332"/>
      <c r="K344" s="320">
        <f>Table70346[[#This Row],[UNIT 
BOTTLE PRICE]]*0.1</f>
        <v>57.5</v>
      </c>
    </row>
    <row r="345" spans="1:11" s="43" customFormat="1" ht="34.799999999999997">
      <c r="A345" s="149" t="s">
        <v>315</v>
      </c>
      <c r="B345" s="227"/>
      <c r="C345" s="197"/>
      <c r="D345" s="44"/>
      <c r="E345" s="157"/>
      <c r="F345" s="44"/>
      <c r="G345" s="86"/>
      <c r="I345" s="133"/>
      <c r="J345" s="321"/>
      <c r="K345" s="320">
        <f>Table70346[[#This Row],[UNIT 
BOTTLE PRICE]]*0.1</f>
        <v>0</v>
      </c>
    </row>
    <row r="346" spans="1:11" s="43" customFormat="1" ht="24">
      <c r="A346" s="190" t="s">
        <v>1117</v>
      </c>
      <c r="B346" s="78" t="s">
        <v>758</v>
      </c>
      <c r="C346" s="44" t="s">
        <v>928</v>
      </c>
      <c r="D346" s="44">
        <v>2019</v>
      </c>
      <c r="E346" s="157" t="s">
        <v>180</v>
      </c>
      <c r="F346" s="44">
        <v>6</v>
      </c>
      <c r="G346" s="86">
        <v>265</v>
      </c>
      <c r="H346" s="131"/>
      <c r="I346" s="132">
        <f>Table70346[[#This Row],[UNIT 
BOTTLE PRICE]]*Table70346[[#This Row],[QTY]]</f>
        <v>0</v>
      </c>
      <c r="J346" s="332"/>
      <c r="K346" s="320">
        <f>Table70346[[#This Row],[UNIT 
BOTTLE PRICE]]*0.1</f>
        <v>26.5</v>
      </c>
    </row>
    <row r="347" spans="1:11" s="43" customFormat="1" ht="24">
      <c r="A347" s="47" t="s">
        <v>1122</v>
      </c>
      <c r="B347" s="78" t="s">
        <v>759</v>
      </c>
      <c r="C347" s="44" t="s">
        <v>930</v>
      </c>
      <c r="D347" s="44">
        <v>2019</v>
      </c>
      <c r="E347" s="157" t="s">
        <v>180</v>
      </c>
      <c r="F347" s="44">
        <v>6</v>
      </c>
      <c r="G347" s="86">
        <v>115</v>
      </c>
      <c r="H347" s="131"/>
      <c r="I347" s="132"/>
      <c r="J347" s="321"/>
      <c r="K347" s="320">
        <f>Table70346[[#This Row],[UNIT 
BOTTLE PRICE]]*0.1</f>
        <v>11.5</v>
      </c>
    </row>
    <row r="348" spans="1:11" s="43" customFormat="1" ht="24">
      <c r="A348" s="50" t="s">
        <v>1121</v>
      </c>
      <c r="B348" s="78" t="s">
        <v>759</v>
      </c>
      <c r="C348" s="44" t="s">
        <v>930</v>
      </c>
      <c r="D348" s="44">
        <v>2019</v>
      </c>
      <c r="E348" s="157" t="s">
        <v>180</v>
      </c>
      <c r="F348" s="44">
        <v>6</v>
      </c>
      <c r="G348" s="86">
        <v>195</v>
      </c>
      <c r="H348" s="131"/>
      <c r="I348" s="132">
        <f>Table70346[[#This Row],[UNIT 
BOTTLE PRICE]]*Table70346[[#This Row],[QTY]]</f>
        <v>0</v>
      </c>
      <c r="J348" s="332"/>
      <c r="K348" s="320">
        <f>Table70346[[#This Row],[UNIT 
BOTTLE PRICE]]*0.1</f>
        <v>19.5</v>
      </c>
    </row>
    <row r="349" spans="1:11" s="43" customFormat="1" ht="24">
      <c r="A349" s="50" t="s">
        <v>1120</v>
      </c>
      <c r="B349" s="78" t="s">
        <v>759</v>
      </c>
      <c r="C349" s="44" t="s">
        <v>930</v>
      </c>
      <c r="D349" s="44">
        <v>2018</v>
      </c>
      <c r="E349" s="157" t="s">
        <v>180</v>
      </c>
      <c r="F349" s="44">
        <v>6</v>
      </c>
      <c r="G349" s="86">
        <v>295</v>
      </c>
      <c r="H349" s="131"/>
      <c r="I349" s="132">
        <f>Table70346[[#This Row],[UNIT 
BOTTLE PRICE]]*Table70346[[#This Row],[QTY]]</f>
        <v>0</v>
      </c>
      <c r="J349" s="332"/>
      <c r="K349" s="320">
        <f>Table70346[[#This Row],[UNIT 
BOTTLE PRICE]]*0.1</f>
        <v>29.5</v>
      </c>
    </row>
    <row r="350" spans="1:11" s="43" customFormat="1" ht="36.6">
      <c r="A350" s="148" t="s">
        <v>1548</v>
      </c>
      <c r="B350" s="226"/>
      <c r="C350" s="44"/>
      <c r="D350" s="157"/>
      <c r="E350" s="80"/>
      <c r="F350" s="44"/>
      <c r="G350" s="217"/>
      <c r="I350" s="133"/>
      <c r="J350" s="332"/>
      <c r="K350" s="320"/>
    </row>
    <row r="351" spans="1:11" s="43" customFormat="1" ht="24">
      <c r="A351" s="358" t="s">
        <v>1549</v>
      </c>
      <c r="B351" s="226"/>
      <c r="C351" s="44" t="s">
        <v>928</v>
      </c>
      <c r="D351" s="196">
        <v>2021</v>
      </c>
      <c r="E351" s="80" t="s">
        <v>180</v>
      </c>
      <c r="F351" s="44">
        <v>6</v>
      </c>
      <c r="G351" s="217">
        <v>105</v>
      </c>
      <c r="H351" s="131"/>
      <c r="I351" s="132">
        <f>Table70346[[#This Row],[UNIT 
BOTTLE PRICE]]*Table70346[[#This Row],[QTY]]</f>
        <v>0</v>
      </c>
      <c r="J351" s="332"/>
      <c r="K351" s="320"/>
    </row>
    <row r="352" spans="1:11" s="43" customFormat="1" ht="24">
      <c r="A352" s="358" t="s">
        <v>1550</v>
      </c>
      <c r="B352" s="226"/>
      <c r="C352" s="44" t="s">
        <v>930</v>
      </c>
      <c r="D352" s="196">
        <v>2021</v>
      </c>
      <c r="E352" s="80" t="s">
        <v>180</v>
      </c>
      <c r="F352" s="44">
        <v>6</v>
      </c>
      <c r="G352" s="217">
        <v>315</v>
      </c>
      <c r="H352" s="131"/>
      <c r="I352" s="132">
        <f>Table70346[[#This Row],[UNIT 
BOTTLE PRICE]]*Table70346[[#This Row],[QTY]]</f>
        <v>0</v>
      </c>
      <c r="J352" s="332"/>
      <c r="K352" s="320"/>
    </row>
    <row r="353" spans="1:11" s="43" customFormat="1" ht="24">
      <c r="A353" s="358" t="s">
        <v>1551</v>
      </c>
      <c r="B353" s="226"/>
      <c r="C353" s="44" t="s">
        <v>930</v>
      </c>
      <c r="D353" s="196">
        <v>2021</v>
      </c>
      <c r="E353" s="80" t="s">
        <v>180</v>
      </c>
      <c r="F353" s="44">
        <v>6</v>
      </c>
      <c r="G353" s="217">
        <v>210</v>
      </c>
      <c r="H353" s="131"/>
      <c r="I353" s="132">
        <f>Table70346[[#This Row],[UNIT 
BOTTLE PRICE]]*Table70346[[#This Row],[QTY]]</f>
        <v>0</v>
      </c>
      <c r="J353" s="332"/>
      <c r="K353" s="320"/>
    </row>
    <row r="354" spans="1:11" s="43" customFormat="1" ht="24">
      <c r="A354" s="358" t="s">
        <v>1552</v>
      </c>
      <c r="B354" s="226"/>
      <c r="C354" s="44" t="s">
        <v>928</v>
      </c>
      <c r="D354" s="196">
        <v>2021</v>
      </c>
      <c r="E354" s="80" t="s">
        <v>180</v>
      </c>
      <c r="F354" s="44">
        <v>6</v>
      </c>
      <c r="G354" s="217">
        <v>135</v>
      </c>
      <c r="H354" s="131"/>
      <c r="I354" s="132">
        <f>Table70346[[#This Row],[UNIT 
BOTTLE PRICE]]*Table70346[[#This Row],[QTY]]</f>
        <v>0</v>
      </c>
      <c r="J354" s="332"/>
      <c r="K354" s="320"/>
    </row>
    <row r="355" spans="1:11" s="43" customFormat="1" ht="24">
      <c r="A355" s="358" t="s">
        <v>1553</v>
      </c>
      <c r="B355" s="226"/>
      <c r="C355" s="44" t="s">
        <v>928</v>
      </c>
      <c r="D355" s="196">
        <v>2021</v>
      </c>
      <c r="E355" s="80" t="s">
        <v>180</v>
      </c>
      <c r="F355" s="44">
        <v>6</v>
      </c>
      <c r="G355" s="217">
        <v>315</v>
      </c>
      <c r="H355" s="131"/>
      <c r="I355" s="132">
        <f>Table70346[[#This Row],[UNIT 
BOTTLE PRICE]]*Table70346[[#This Row],[QTY]]</f>
        <v>0</v>
      </c>
      <c r="J355" s="332"/>
      <c r="K355" s="320"/>
    </row>
    <row r="356" spans="1:11" s="43" customFormat="1" ht="24">
      <c r="A356" s="358" t="s">
        <v>1554</v>
      </c>
      <c r="B356" s="226"/>
      <c r="C356" s="44" t="s">
        <v>928</v>
      </c>
      <c r="D356" s="196">
        <v>2021</v>
      </c>
      <c r="E356" s="80" t="s">
        <v>180</v>
      </c>
      <c r="F356" s="44">
        <v>6</v>
      </c>
      <c r="G356" s="217">
        <v>215</v>
      </c>
      <c r="H356" s="131"/>
      <c r="I356" s="132">
        <f>Table70346[[#This Row],[UNIT 
BOTTLE PRICE]]*Table70346[[#This Row],[QTY]]</f>
        <v>0</v>
      </c>
      <c r="J356" s="332"/>
      <c r="K356" s="320"/>
    </row>
    <row r="357" spans="1:11" s="43" customFormat="1" ht="24">
      <c r="A357" s="120" t="s">
        <v>1554</v>
      </c>
      <c r="B357" s="226"/>
      <c r="C357" s="44" t="s">
        <v>928</v>
      </c>
      <c r="D357" s="196">
        <v>2021</v>
      </c>
      <c r="E357" s="80" t="s">
        <v>1410</v>
      </c>
      <c r="F357" s="44">
        <v>3</v>
      </c>
      <c r="G357" s="217">
        <v>445</v>
      </c>
      <c r="H357" s="131"/>
      <c r="I357" s="132">
        <f>Table70346[[#This Row],[UNIT 
BOTTLE PRICE]]*Table70346[[#This Row],[QTY]]</f>
        <v>0</v>
      </c>
      <c r="J357" s="332"/>
      <c r="K357" s="320"/>
    </row>
    <row r="358" spans="1:11" s="43" customFormat="1" ht="36.6">
      <c r="A358" s="148" t="s">
        <v>1231</v>
      </c>
      <c r="B358" s="226"/>
      <c r="C358" s="44"/>
      <c r="D358" s="157"/>
      <c r="E358" s="80"/>
      <c r="F358" s="44"/>
      <c r="G358" s="217"/>
      <c r="I358" s="133"/>
      <c r="J358" s="321"/>
      <c r="K358" s="320">
        <f>Table70346[[#This Row],[UNIT 
BOTTLE PRICE]]*0.1</f>
        <v>0</v>
      </c>
    </row>
    <row r="359" spans="1:11" s="43" customFormat="1" ht="24">
      <c r="A359" s="50" t="s">
        <v>1118</v>
      </c>
      <c r="B359" s="226" t="s">
        <v>1235</v>
      </c>
      <c r="C359" s="44" t="s">
        <v>930</v>
      </c>
      <c r="D359" s="44">
        <v>2020</v>
      </c>
      <c r="E359" s="157" t="s">
        <v>180</v>
      </c>
      <c r="F359" s="44">
        <v>6</v>
      </c>
      <c r="G359" s="217">
        <v>240</v>
      </c>
      <c r="H359" s="131"/>
      <c r="I359" s="132">
        <f>Table70346[[#This Row],[UNIT 
BOTTLE PRICE]]*Table70346[[#This Row],[QTY]]</f>
        <v>0</v>
      </c>
      <c r="J359" s="332"/>
      <c r="K359" s="320">
        <f>Table70346[[#This Row],[UNIT 
BOTTLE PRICE]]*0.1</f>
        <v>24</v>
      </c>
    </row>
    <row r="360" spans="1:11" s="43" customFormat="1" ht="24">
      <c r="A360" s="50" t="s">
        <v>1119</v>
      </c>
      <c r="B360" s="226" t="s">
        <v>1213</v>
      </c>
      <c r="C360" s="44" t="s">
        <v>928</v>
      </c>
      <c r="D360" s="44">
        <v>2020</v>
      </c>
      <c r="E360" s="157" t="s">
        <v>180</v>
      </c>
      <c r="F360" s="44">
        <v>6</v>
      </c>
      <c r="G360" s="217">
        <v>129</v>
      </c>
      <c r="H360" s="131"/>
      <c r="I360" s="132">
        <f>Table70346[[#This Row],[UNIT 
BOTTLE PRICE]]*Table70346[[#This Row],[QTY]]</f>
        <v>0</v>
      </c>
      <c r="J360" s="332"/>
      <c r="K360" s="320">
        <f>Table70346[[#This Row],[UNIT 
BOTTLE PRICE]]*0.1</f>
        <v>12.9</v>
      </c>
    </row>
    <row r="361" spans="1:11" s="43" customFormat="1" ht="36.6">
      <c r="A361" s="148" t="s">
        <v>1232</v>
      </c>
      <c r="B361" s="227"/>
      <c r="C361" s="197"/>
      <c r="D361" s="44"/>
      <c r="E361" s="157"/>
      <c r="F361" s="44"/>
      <c r="G361" s="86"/>
      <c r="I361" s="133"/>
      <c r="J361" s="321"/>
      <c r="K361" s="320">
        <f>Table70346[[#This Row],[UNIT 
BOTTLE PRICE]]*0.1</f>
        <v>0</v>
      </c>
    </row>
    <row r="362" spans="1:11" s="43" customFormat="1" ht="24">
      <c r="A362" s="50" t="s">
        <v>1123</v>
      </c>
      <c r="B362" s="78" t="s">
        <v>1213</v>
      </c>
      <c r="C362" s="44" t="s">
        <v>930</v>
      </c>
      <c r="D362" s="44">
        <v>2018</v>
      </c>
      <c r="E362" s="157" t="s">
        <v>180</v>
      </c>
      <c r="F362" s="44">
        <v>6</v>
      </c>
      <c r="G362" s="86">
        <v>155</v>
      </c>
      <c r="H362" s="131"/>
      <c r="I362" s="132">
        <f>Table70346[[#This Row],[UNIT 
BOTTLE PRICE]]*Table70346[[#This Row],[QTY]]</f>
        <v>0</v>
      </c>
      <c r="J362" s="332"/>
      <c r="K362" s="320">
        <f>Table70346[[#This Row],[UNIT 
BOTTLE PRICE]]*0.1</f>
        <v>15.5</v>
      </c>
    </row>
    <row r="363" spans="1:11" s="43" customFormat="1" ht="34.799999999999997">
      <c r="A363" s="149" t="s">
        <v>316</v>
      </c>
      <c r="B363" s="227"/>
      <c r="C363" s="197"/>
      <c r="D363" s="44"/>
      <c r="E363" s="157"/>
      <c r="F363" s="44"/>
      <c r="G363" s="86"/>
      <c r="I363" s="133"/>
      <c r="J363" s="321"/>
      <c r="K363" s="320">
        <f>Table70346[[#This Row],[UNIT 
BOTTLE PRICE]]*0.1</f>
        <v>0</v>
      </c>
    </row>
    <row r="364" spans="1:11" s="43" customFormat="1" ht="24">
      <c r="A364" s="50" t="s">
        <v>939</v>
      </c>
      <c r="B364" s="78" t="s">
        <v>760</v>
      </c>
      <c r="C364" s="44" t="s">
        <v>929</v>
      </c>
      <c r="D364" s="44">
        <v>2021</v>
      </c>
      <c r="E364" s="157" t="s">
        <v>180</v>
      </c>
      <c r="F364" s="44">
        <v>6</v>
      </c>
      <c r="G364" s="86">
        <v>35</v>
      </c>
      <c r="H364" s="131"/>
      <c r="I364" s="132">
        <f>Table70346[[#This Row],[UNIT 
BOTTLE PRICE]]*Table70346[[#This Row],[QTY]]</f>
        <v>0</v>
      </c>
      <c r="J364" s="332"/>
      <c r="K364" s="320">
        <f>Table70346[[#This Row],[UNIT 
BOTTLE PRICE]]*0.1</f>
        <v>3.5</v>
      </c>
    </row>
    <row r="365" spans="1:11" s="43" customFormat="1" ht="24">
      <c r="A365" s="50" t="s">
        <v>940</v>
      </c>
      <c r="B365" s="78" t="s">
        <v>745</v>
      </c>
      <c r="C365" s="44" t="s">
        <v>928</v>
      </c>
      <c r="D365" s="44">
        <v>2022</v>
      </c>
      <c r="E365" s="157" t="s">
        <v>180</v>
      </c>
      <c r="F365" s="44">
        <v>6</v>
      </c>
      <c r="G365" s="86">
        <v>29.99</v>
      </c>
      <c r="H365" s="131"/>
      <c r="I365" s="132">
        <f>Table70346[[#This Row],[UNIT 
BOTTLE PRICE]]*Table70346[[#This Row],[QTY]]</f>
        <v>0</v>
      </c>
      <c r="J365" s="332"/>
      <c r="K365" s="320">
        <f>Table70346[[#This Row],[UNIT 
BOTTLE PRICE]]*0.1</f>
        <v>2.9990000000000001</v>
      </c>
    </row>
    <row r="366" spans="1:11" s="43" customFormat="1" ht="24">
      <c r="A366" s="50" t="s">
        <v>942</v>
      </c>
      <c r="B366" s="78" t="s">
        <v>741</v>
      </c>
      <c r="C366" s="44" t="s">
        <v>928</v>
      </c>
      <c r="D366" s="44">
        <v>2022</v>
      </c>
      <c r="E366" s="157" t="s">
        <v>180</v>
      </c>
      <c r="F366" s="44">
        <v>6</v>
      </c>
      <c r="G366" s="86">
        <v>29.99</v>
      </c>
      <c r="H366" s="131"/>
      <c r="I366" s="132">
        <f>Table70346[[#This Row],[UNIT 
BOTTLE PRICE]]*Table70346[[#This Row],[QTY]]</f>
        <v>0</v>
      </c>
      <c r="J366" s="332"/>
      <c r="K366" s="320">
        <f>Table70346[[#This Row],[UNIT 
BOTTLE PRICE]]*0.1</f>
        <v>2.9990000000000001</v>
      </c>
    </row>
    <row r="367" spans="1:11" s="43" customFormat="1" ht="24">
      <c r="A367" s="50" t="s">
        <v>941</v>
      </c>
      <c r="B367" s="78" t="s">
        <v>745</v>
      </c>
      <c r="C367" s="44" t="s">
        <v>928</v>
      </c>
      <c r="D367" s="44">
        <v>2022</v>
      </c>
      <c r="E367" s="157" t="s">
        <v>180</v>
      </c>
      <c r="F367" s="44">
        <v>6</v>
      </c>
      <c r="G367" s="86">
        <v>29.99</v>
      </c>
      <c r="H367" s="131"/>
      <c r="I367" s="132">
        <f>Table70346[[#This Row],[UNIT 
BOTTLE PRICE]]*Table70346[[#This Row],[QTY]]</f>
        <v>0</v>
      </c>
      <c r="J367" s="332"/>
      <c r="K367" s="320">
        <f>Table70346[[#This Row],[UNIT 
BOTTLE PRICE]]*0.1</f>
        <v>2.9990000000000001</v>
      </c>
    </row>
    <row r="368" spans="1:11" s="43" customFormat="1" ht="24">
      <c r="A368" s="50" t="s">
        <v>1124</v>
      </c>
      <c r="B368" s="78" t="s">
        <v>718</v>
      </c>
      <c r="C368" s="44" t="s">
        <v>930</v>
      </c>
      <c r="D368" s="44">
        <v>2016</v>
      </c>
      <c r="E368" s="157" t="s">
        <v>180</v>
      </c>
      <c r="F368" s="44">
        <v>6</v>
      </c>
      <c r="G368" s="86">
        <v>65</v>
      </c>
      <c r="H368" s="131"/>
      <c r="I368" s="132">
        <f>Table70346[[#This Row],[UNIT 
BOTTLE PRICE]]*Table70346[[#This Row],[QTY]]</f>
        <v>0</v>
      </c>
      <c r="J368" s="332"/>
      <c r="K368" s="320">
        <f>Table70346[[#This Row],[UNIT 
BOTTLE PRICE]]*0.1</f>
        <v>6.5</v>
      </c>
    </row>
    <row r="369" spans="1:11" s="43" customFormat="1" ht="34.799999999999997">
      <c r="A369" s="149" t="s">
        <v>638</v>
      </c>
      <c r="B369" s="227"/>
      <c r="C369" s="197"/>
      <c r="D369" s="44"/>
      <c r="E369" s="157"/>
      <c r="F369" s="44"/>
      <c r="G369" s="86"/>
      <c r="I369" s="133"/>
      <c r="J369" s="321"/>
      <c r="K369" s="320">
        <f>Table70346[[#This Row],[UNIT 
BOTTLE PRICE]]*0.1</f>
        <v>0</v>
      </c>
    </row>
    <row r="370" spans="1:11" s="43" customFormat="1" ht="24">
      <c r="A370" s="50" t="s">
        <v>934</v>
      </c>
      <c r="B370" s="78" t="s">
        <v>761</v>
      </c>
      <c r="C370" s="44" t="s">
        <v>930</v>
      </c>
      <c r="D370" s="44">
        <v>2016</v>
      </c>
      <c r="E370" s="157" t="s">
        <v>180</v>
      </c>
      <c r="F370" s="44">
        <v>6</v>
      </c>
      <c r="G370" s="86">
        <v>135</v>
      </c>
      <c r="H370" s="131"/>
      <c r="I370" s="132">
        <f>Table70346[[#This Row],[UNIT 
BOTTLE PRICE]]*Table70346[[#This Row],[QTY]]</f>
        <v>0</v>
      </c>
      <c r="J370" s="332"/>
      <c r="K370" s="320">
        <f>Table70346[[#This Row],[UNIT 
BOTTLE PRICE]]*0.1</f>
        <v>13.5</v>
      </c>
    </row>
    <row r="371" spans="1:11" s="43" customFormat="1" ht="34.799999999999997">
      <c r="A371" s="149" t="s">
        <v>639</v>
      </c>
      <c r="B371" s="227"/>
      <c r="C371" s="197"/>
      <c r="D371" s="44"/>
      <c r="E371" s="157"/>
      <c r="F371" s="44"/>
      <c r="G371" s="86"/>
      <c r="I371" s="133"/>
      <c r="J371" s="321"/>
      <c r="K371" s="320">
        <f>Table70346[[#This Row],[UNIT 
BOTTLE PRICE]]*0.1</f>
        <v>0</v>
      </c>
    </row>
    <row r="372" spans="1:11" s="43" customFormat="1" ht="24">
      <c r="A372" s="50" t="s">
        <v>935</v>
      </c>
      <c r="B372" s="152" t="s">
        <v>762</v>
      </c>
      <c r="C372" s="105" t="s">
        <v>930</v>
      </c>
      <c r="D372" s="44">
        <v>2018</v>
      </c>
      <c r="E372" s="157" t="s">
        <v>180</v>
      </c>
      <c r="F372" s="44">
        <v>6</v>
      </c>
      <c r="G372" s="86">
        <v>225</v>
      </c>
      <c r="H372" s="131"/>
      <c r="I372" s="132">
        <f>Table70346[[#This Row],[UNIT 
BOTTLE PRICE]]*Table70346[[#This Row],[QTY]]</f>
        <v>0</v>
      </c>
      <c r="J372" s="332"/>
      <c r="K372" s="320">
        <f>Table70346[[#This Row],[UNIT 
BOTTLE PRICE]]*0.1</f>
        <v>22.5</v>
      </c>
    </row>
    <row r="373" spans="1:11" s="43" customFormat="1" ht="24">
      <c r="A373" s="190" t="s">
        <v>935</v>
      </c>
      <c r="B373" s="152" t="s">
        <v>762</v>
      </c>
      <c r="C373" s="105" t="s">
        <v>930</v>
      </c>
      <c r="D373" s="44">
        <v>2019</v>
      </c>
      <c r="E373" s="157" t="s">
        <v>180</v>
      </c>
      <c r="F373" s="44">
        <v>6</v>
      </c>
      <c r="G373" s="86">
        <v>225</v>
      </c>
      <c r="H373" s="131"/>
      <c r="I373" s="132">
        <f>Table70346[[#This Row],[UNIT 
BOTTLE PRICE]]*Table70346[[#This Row],[QTY]]</f>
        <v>0</v>
      </c>
      <c r="J373" s="332"/>
      <c r="K373" s="320">
        <f>Table70346[[#This Row],[UNIT 
BOTTLE PRICE]]*0.1</f>
        <v>22.5</v>
      </c>
    </row>
    <row r="374" spans="1:11" s="43" customFormat="1" ht="34.799999999999997">
      <c r="A374" s="149" t="s">
        <v>317</v>
      </c>
      <c r="B374" s="227"/>
      <c r="C374" s="197"/>
      <c r="D374" s="44"/>
      <c r="E374" s="157"/>
      <c r="F374" s="44"/>
      <c r="G374" s="86"/>
      <c r="I374" s="133"/>
      <c r="J374" s="321"/>
      <c r="K374" s="320">
        <f>Table70346[[#This Row],[UNIT 
BOTTLE PRICE]]*0.1</f>
        <v>0</v>
      </c>
    </row>
    <row r="375" spans="1:11" s="43" customFormat="1" ht="24">
      <c r="A375" s="43" t="s">
        <v>1125</v>
      </c>
      <c r="B375" s="78" t="s">
        <v>745</v>
      </c>
      <c r="C375" s="44" t="s">
        <v>928</v>
      </c>
      <c r="D375" s="44">
        <v>2021</v>
      </c>
      <c r="E375" s="157" t="s">
        <v>180</v>
      </c>
      <c r="F375" s="44">
        <v>12</v>
      </c>
      <c r="G375" s="86">
        <v>29.99</v>
      </c>
      <c r="H375" s="131"/>
      <c r="I375" s="132">
        <f>Table70346[[#This Row],[UNIT 
BOTTLE PRICE]]*Table70346[[#This Row],[QTY]]</f>
        <v>0</v>
      </c>
      <c r="J375" s="332"/>
      <c r="K375" s="320">
        <f>Table70346[[#This Row],[UNIT 
BOTTLE PRICE]]*0.1</f>
        <v>2.9990000000000001</v>
      </c>
    </row>
    <row r="376" spans="1:11" s="43" customFormat="1" ht="24">
      <c r="A376" s="43" t="s">
        <v>1126</v>
      </c>
      <c r="B376" s="78" t="s">
        <v>758</v>
      </c>
      <c r="C376" s="44" t="s">
        <v>928</v>
      </c>
      <c r="D376" s="44">
        <v>2020</v>
      </c>
      <c r="E376" s="157" t="s">
        <v>180</v>
      </c>
      <c r="F376" s="44">
        <v>12</v>
      </c>
      <c r="G376" s="86">
        <v>29.99</v>
      </c>
      <c r="H376" s="131"/>
      <c r="I376" s="132">
        <f>Table70346[[#This Row],[UNIT 
BOTTLE PRICE]]*Table70346[[#This Row],[QTY]]</f>
        <v>0</v>
      </c>
      <c r="J376" s="332"/>
      <c r="K376" s="320">
        <f>Table70346[[#This Row],[UNIT 
BOTTLE PRICE]]*0.1</f>
        <v>2.9990000000000001</v>
      </c>
    </row>
    <row r="377" spans="1:11" s="43" customFormat="1" ht="24">
      <c r="A377" s="43" t="s">
        <v>1127</v>
      </c>
      <c r="B377" s="78" t="s">
        <v>741</v>
      </c>
      <c r="C377" s="44" t="s">
        <v>928</v>
      </c>
      <c r="D377" s="44">
        <v>2020</v>
      </c>
      <c r="E377" s="157" t="s">
        <v>180</v>
      </c>
      <c r="F377" s="44">
        <v>12</v>
      </c>
      <c r="G377" s="86">
        <v>29.99</v>
      </c>
      <c r="H377" s="131"/>
      <c r="I377" s="132">
        <f>Table70346[[#This Row],[UNIT 
BOTTLE PRICE]]*Table70346[[#This Row],[QTY]]</f>
        <v>0</v>
      </c>
      <c r="J377" s="332"/>
      <c r="K377" s="320">
        <f>Table70346[[#This Row],[UNIT 
BOTTLE PRICE]]*0.1</f>
        <v>2.9990000000000001</v>
      </c>
    </row>
    <row r="378" spans="1:11" s="43" customFormat="1" ht="24">
      <c r="A378" s="43" t="s">
        <v>1128</v>
      </c>
      <c r="B378" s="78" t="s">
        <v>763</v>
      </c>
      <c r="C378" s="44" t="s">
        <v>937</v>
      </c>
      <c r="D378" s="44">
        <v>2021</v>
      </c>
      <c r="E378" s="157" t="s">
        <v>180</v>
      </c>
      <c r="F378" s="44">
        <v>12</v>
      </c>
      <c r="G378" s="86">
        <v>29.99</v>
      </c>
      <c r="H378" s="131"/>
      <c r="I378" s="132">
        <f>Table70346[[#This Row],[UNIT 
BOTTLE PRICE]]*Table70346[[#This Row],[QTY]]</f>
        <v>0</v>
      </c>
      <c r="J378" s="332"/>
      <c r="K378" s="320">
        <f>Table70346[[#This Row],[UNIT 
BOTTLE PRICE]]*0.1</f>
        <v>2.9990000000000001</v>
      </c>
    </row>
    <row r="379" spans="1:11" s="43" customFormat="1" ht="24">
      <c r="A379" s="43" t="s">
        <v>1129</v>
      </c>
      <c r="B379" s="78" t="s">
        <v>763</v>
      </c>
      <c r="C379" s="44" t="s">
        <v>937</v>
      </c>
      <c r="D379" s="44">
        <v>2020</v>
      </c>
      <c r="E379" s="157" t="s">
        <v>310</v>
      </c>
      <c r="F379" s="44">
        <v>6</v>
      </c>
      <c r="G379" s="86">
        <v>89</v>
      </c>
      <c r="H379" s="131"/>
      <c r="I379" s="132">
        <f>Table70346[[#This Row],[UNIT 
BOTTLE PRICE]]*Table70346[[#This Row],[QTY]]</f>
        <v>0</v>
      </c>
      <c r="J379" s="332"/>
      <c r="K379" s="320">
        <f>Table70346[[#This Row],[UNIT 
BOTTLE PRICE]]*0.1</f>
        <v>8.9</v>
      </c>
    </row>
    <row r="380" spans="1:11" s="43" customFormat="1" ht="24">
      <c r="A380" s="155" t="s">
        <v>1130</v>
      </c>
      <c r="B380" s="78" t="s">
        <v>763</v>
      </c>
      <c r="C380" s="44" t="s">
        <v>937</v>
      </c>
      <c r="D380" s="44">
        <v>2021</v>
      </c>
      <c r="E380" s="157" t="s">
        <v>640</v>
      </c>
      <c r="F380" s="105">
        <v>1</v>
      </c>
      <c r="G380" s="86">
        <v>95</v>
      </c>
      <c r="H380" s="131"/>
      <c r="I380" s="132"/>
      <c r="J380" s="321"/>
      <c r="K380" s="320">
        <f>Table70346[[#This Row],[UNIT 
BOTTLE PRICE]]*0.1</f>
        <v>9.5</v>
      </c>
    </row>
    <row r="381" spans="1:11" s="43" customFormat="1" ht="24">
      <c r="A381" s="43" t="s">
        <v>1131</v>
      </c>
      <c r="B381" s="78" t="s">
        <v>763</v>
      </c>
      <c r="C381" s="44" t="s">
        <v>937</v>
      </c>
      <c r="D381" s="44">
        <v>2020</v>
      </c>
      <c r="E381" s="157" t="s">
        <v>180</v>
      </c>
      <c r="F381" s="44">
        <v>12</v>
      </c>
      <c r="G381" s="86">
        <v>59</v>
      </c>
      <c r="H381" s="131"/>
      <c r="I381" s="132">
        <f>Table70346[[#This Row],[UNIT 
BOTTLE PRICE]]*Table70346[[#This Row],[QTY]]</f>
        <v>0</v>
      </c>
      <c r="J381" s="332"/>
      <c r="K381" s="320">
        <f>Table70346[[#This Row],[UNIT 
BOTTLE PRICE]]*0.1</f>
        <v>5.9</v>
      </c>
    </row>
    <row r="382" spans="1:11" s="43" customFormat="1" ht="24">
      <c r="A382" s="58" t="s">
        <v>1385</v>
      </c>
      <c r="B382" s="78" t="s">
        <v>763</v>
      </c>
      <c r="C382" s="44" t="s">
        <v>937</v>
      </c>
      <c r="D382" s="44">
        <v>2020</v>
      </c>
      <c r="E382" s="157" t="s">
        <v>180</v>
      </c>
      <c r="F382" s="44">
        <v>12</v>
      </c>
      <c r="G382" s="86">
        <v>69</v>
      </c>
      <c r="H382" s="131"/>
      <c r="I382" s="132">
        <f>Table70346[[#This Row],[UNIT 
BOTTLE PRICE]]*Table70346[[#This Row],[QTY]]</f>
        <v>0</v>
      </c>
      <c r="J382" s="332"/>
      <c r="K382" s="320">
        <f>Table70346[[#This Row],[UNIT 
BOTTLE PRICE]]*0.1</f>
        <v>6.9</v>
      </c>
    </row>
    <row r="383" spans="1:11" s="43" customFormat="1" ht="24">
      <c r="A383" s="43" t="s">
        <v>1132</v>
      </c>
      <c r="B383" s="78" t="s">
        <v>764</v>
      </c>
      <c r="C383" s="44" t="s">
        <v>930</v>
      </c>
      <c r="D383" s="44">
        <v>2021</v>
      </c>
      <c r="E383" s="157" t="s">
        <v>180</v>
      </c>
      <c r="F383" s="44">
        <v>12</v>
      </c>
      <c r="G383" s="86">
        <v>29.99</v>
      </c>
      <c r="H383" s="131"/>
      <c r="I383" s="132">
        <f>Table70346[[#This Row],[UNIT 
BOTTLE PRICE]]*Table70346[[#This Row],[QTY]]</f>
        <v>0</v>
      </c>
      <c r="J383" s="332"/>
      <c r="K383" s="320">
        <f>Table70346[[#This Row],[UNIT 
BOTTLE PRICE]]*0.1</f>
        <v>2.9990000000000001</v>
      </c>
    </row>
    <row r="384" spans="1:11" s="43" customFormat="1" ht="34.799999999999997">
      <c r="A384" s="149" t="s">
        <v>641</v>
      </c>
      <c r="B384" s="227"/>
      <c r="C384" s="197"/>
      <c r="D384" s="44"/>
      <c r="E384" s="157"/>
      <c r="F384" s="44"/>
      <c r="G384" s="86"/>
      <c r="I384" s="133"/>
      <c r="J384" s="321"/>
      <c r="K384" s="320">
        <f>Table70346[[#This Row],[UNIT 
BOTTLE PRICE]]*0.1</f>
        <v>0</v>
      </c>
    </row>
    <row r="385" spans="1:11" s="43" customFormat="1" ht="24">
      <c r="A385" s="151" t="s">
        <v>1133</v>
      </c>
      <c r="B385" s="228" t="s">
        <v>765</v>
      </c>
      <c r="C385" s="198" t="s">
        <v>928</v>
      </c>
      <c r="D385" s="44">
        <v>2019</v>
      </c>
      <c r="E385" s="157" t="s">
        <v>180</v>
      </c>
      <c r="F385" s="44">
        <v>12</v>
      </c>
      <c r="G385" s="86">
        <v>255</v>
      </c>
      <c r="H385" s="131"/>
      <c r="I385" s="132">
        <f>Table70346[[#This Row],[UNIT 
BOTTLE PRICE]]*Table70346[[#This Row],[QTY]]</f>
        <v>0</v>
      </c>
      <c r="J385" s="332"/>
      <c r="K385" s="320">
        <f>Table70346[[#This Row],[UNIT 
BOTTLE PRICE]]*0.1</f>
        <v>25.5</v>
      </c>
    </row>
    <row r="386" spans="1:11" s="43" customFormat="1" ht="24">
      <c r="A386" s="151" t="s">
        <v>1133</v>
      </c>
      <c r="B386" s="228" t="s">
        <v>757</v>
      </c>
      <c r="C386" s="198" t="s">
        <v>930</v>
      </c>
      <c r="D386" s="44">
        <v>2017</v>
      </c>
      <c r="E386" s="157" t="s">
        <v>180</v>
      </c>
      <c r="F386" s="44">
        <v>12</v>
      </c>
      <c r="G386" s="86">
        <v>255</v>
      </c>
      <c r="H386" s="131"/>
      <c r="I386" s="132">
        <f>Table70346[[#This Row],[UNIT 
BOTTLE PRICE]]*Table70346[[#This Row],[QTY]]</f>
        <v>0</v>
      </c>
      <c r="J386" s="332"/>
      <c r="K386" s="320">
        <f>Table70346[[#This Row],[UNIT 
BOTTLE PRICE]]*0.1</f>
        <v>25.5</v>
      </c>
    </row>
    <row r="387" spans="1:11" s="43" customFormat="1" ht="34.799999999999997">
      <c r="A387" s="149" t="s">
        <v>318</v>
      </c>
      <c r="B387" s="227"/>
      <c r="C387" s="197"/>
      <c r="D387" s="44"/>
      <c r="E387" s="157"/>
      <c r="F387" s="44"/>
      <c r="G387" s="86"/>
      <c r="I387" s="133"/>
      <c r="J387" s="321"/>
      <c r="K387" s="320">
        <f>Table70346[[#This Row],[UNIT 
BOTTLE PRICE]]*0.1</f>
        <v>0</v>
      </c>
    </row>
    <row r="388" spans="1:11" s="43" customFormat="1" ht="24">
      <c r="A388" s="50" t="s">
        <v>1134</v>
      </c>
      <c r="B388" s="78" t="s">
        <v>766</v>
      </c>
      <c r="C388" s="44" t="s">
        <v>928</v>
      </c>
      <c r="D388" s="44">
        <v>2020</v>
      </c>
      <c r="E388" s="157" t="s">
        <v>180</v>
      </c>
      <c r="F388" s="44">
        <v>6</v>
      </c>
      <c r="G388" s="86">
        <v>75</v>
      </c>
      <c r="H388" s="131"/>
      <c r="I388" s="132">
        <f>Table70346[[#This Row],[UNIT 
BOTTLE PRICE]]*Table70346[[#This Row],[QTY]]</f>
        <v>0</v>
      </c>
      <c r="J388" s="332"/>
      <c r="K388" s="320">
        <f>Table70346[[#This Row],[UNIT 
BOTTLE PRICE]]*0.1</f>
        <v>7.5</v>
      </c>
    </row>
    <row r="389" spans="1:11" s="43" customFormat="1" ht="24">
      <c r="A389" s="50" t="s">
        <v>1135</v>
      </c>
      <c r="B389" s="78" t="s">
        <v>766</v>
      </c>
      <c r="C389" s="44" t="s">
        <v>928</v>
      </c>
      <c r="D389" s="44">
        <v>2020</v>
      </c>
      <c r="E389" s="157" t="s">
        <v>300</v>
      </c>
      <c r="F389" s="44">
        <v>3</v>
      </c>
      <c r="G389" s="86">
        <v>165</v>
      </c>
      <c r="H389" s="131"/>
      <c r="I389" s="132">
        <f>Table70346[[#This Row],[UNIT 
BOTTLE PRICE]]*Table70346[[#This Row],[QTY]]</f>
        <v>0</v>
      </c>
      <c r="J389" s="332"/>
      <c r="K389" s="320">
        <f>Table70346[[#This Row],[UNIT 
BOTTLE PRICE]]*0.1</f>
        <v>16.5</v>
      </c>
    </row>
    <row r="390" spans="1:11" s="43" customFormat="1" ht="24">
      <c r="A390" s="50" t="s">
        <v>1136</v>
      </c>
      <c r="B390" s="78" t="s">
        <v>767</v>
      </c>
      <c r="C390" s="44" t="s">
        <v>928</v>
      </c>
      <c r="D390" s="44">
        <v>2021</v>
      </c>
      <c r="E390" s="157" t="s">
        <v>180</v>
      </c>
      <c r="F390" s="44">
        <v>6</v>
      </c>
      <c r="G390" s="86">
        <v>115</v>
      </c>
      <c r="H390" s="131"/>
      <c r="I390" s="132">
        <f>Table70346[[#This Row],[UNIT 
BOTTLE PRICE]]*Table70346[[#This Row],[QTY]]</f>
        <v>0</v>
      </c>
      <c r="J390" s="321"/>
      <c r="K390" s="320">
        <f>Table70346[[#This Row],[UNIT 
BOTTLE PRICE]]*0.1</f>
        <v>11.5</v>
      </c>
    </row>
    <row r="391" spans="1:11" s="43" customFormat="1" ht="24">
      <c r="A391" s="50" t="s">
        <v>1137</v>
      </c>
      <c r="B391" s="78" t="s">
        <v>768</v>
      </c>
      <c r="C391" s="44" t="s">
        <v>937</v>
      </c>
      <c r="D391" s="44">
        <v>2020</v>
      </c>
      <c r="E391" s="157" t="s">
        <v>180</v>
      </c>
      <c r="F391" s="44">
        <v>6</v>
      </c>
      <c r="G391" s="86">
        <v>45</v>
      </c>
      <c r="H391" s="131"/>
      <c r="I391" s="132">
        <f>Table70346[[#This Row],[UNIT 
BOTTLE PRICE]]*Table70346[[#This Row],[QTY]]</f>
        <v>0</v>
      </c>
      <c r="J391" s="332"/>
      <c r="K391" s="320">
        <f>Table70346[[#This Row],[UNIT 
BOTTLE PRICE]]*0.1</f>
        <v>4.5</v>
      </c>
    </row>
    <row r="392" spans="1:11" s="43" customFormat="1" ht="24">
      <c r="A392" s="50" t="s">
        <v>1137</v>
      </c>
      <c r="B392" s="78" t="s">
        <v>768</v>
      </c>
      <c r="C392" s="44" t="s">
        <v>937</v>
      </c>
      <c r="D392" s="44">
        <v>2021</v>
      </c>
      <c r="E392" s="157" t="s">
        <v>180</v>
      </c>
      <c r="F392" s="44">
        <v>6</v>
      </c>
      <c r="G392" s="86">
        <v>45</v>
      </c>
      <c r="H392" s="131"/>
      <c r="I392" s="132">
        <f>Table70346[[#This Row],[UNIT 
BOTTLE PRICE]]*Table70346[[#This Row],[QTY]]</f>
        <v>0</v>
      </c>
      <c r="J392" s="332"/>
      <c r="K392" s="320">
        <f>Table70346[[#This Row],[UNIT 
BOTTLE PRICE]]*0.1</f>
        <v>4.5</v>
      </c>
    </row>
    <row r="393" spans="1:11" s="43" customFormat="1" ht="24">
      <c r="A393" s="50" t="s">
        <v>1138</v>
      </c>
      <c r="B393" s="78" t="s">
        <v>768</v>
      </c>
      <c r="C393" s="44" t="s">
        <v>937</v>
      </c>
      <c r="D393" s="44">
        <v>2019</v>
      </c>
      <c r="E393" s="157" t="s">
        <v>300</v>
      </c>
      <c r="F393" s="44">
        <v>3</v>
      </c>
      <c r="G393" s="86">
        <v>99</v>
      </c>
      <c r="H393" s="131"/>
      <c r="I393" s="132">
        <f>Table70346[[#This Row],[UNIT 
BOTTLE PRICE]]*Table70346[[#This Row],[QTY]]</f>
        <v>0</v>
      </c>
      <c r="J393" s="332"/>
      <c r="K393" s="320">
        <f>Table70346[[#This Row],[UNIT 
BOTTLE PRICE]]*0.1</f>
        <v>9.9</v>
      </c>
    </row>
    <row r="394" spans="1:11" s="43" customFormat="1" ht="24">
      <c r="A394" s="50" t="s">
        <v>1139</v>
      </c>
      <c r="B394" s="78" t="s">
        <v>769</v>
      </c>
      <c r="C394" s="44" t="s">
        <v>937</v>
      </c>
      <c r="D394" s="44">
        <v>2020</v>
      </c>
      <c r="E394" s="157" t="s">
        <v>180</v>
      </c>
      <c r="F394" s="44">
        <v>6</v>
      </c>
      <c r="G394" s="86">
        <v>49.5</v>
      </c>
      <c r="H394" s="131"/>
      <c r="I394" s="132">
        <f>Table70346[[#This Row],[UNIT 
BOTTLE PRICE]]*Table70346[[#This Row],[QTY]]</f>
        <v>0</v>
      </c>
      <c r="J394" s="332"/>
      <c r="K394" s="320">
        <f>Table70346[[#This Row],[UNIT 
BOTTLE PRICE]]*0.1</f>
        <v>4.95</v>
      </c>
    </row>
    <row r="395" spans="1:11" s="43" customFormat="1" ht="24">
      <c r="A395" s="50" t="s">
        <v>1140</v>
      </c>
      <c r="B395" s="78" t="s">
        <v>769</v>
      </c>
      <c r="C395" s="44" t="s">
        <v>937</v>
      </c>
      <c r="D395" s="44">
        <v>2020</v>
      </c>
      <c r="E395" s="157" t="s">
        <v>300</v>
      </c>
      <c r="F395" s="44">
        <v>3</v>
      </c>
      <c r="G395" s="86">
        <v>115</v>
      </c>
      <c r="H395" s="131"/>
      <c r="I395" s="132">
        <f>Table70346[[#This Row],[UNIT 
BOTTLE PRICE]]*Table70346[[#This Row],[QTY]]</f>
        <v>0</v>
      </c>
      <c r="J395" s="332"/>
      <c r="K395" s="320">
        <f>Table70346[[#This Row],[UNIT 
BOTTLE PRICE]]*0.1</f>
        <v>11.5</v>
      </c>
    </row>
    <row r="396" spans="1:11" s="43" customFormat="1" ht="24">
      <c r="A396" s="50" t="s">
        <v>1141</v>
      </c>
      <c r="B396" s="152" t="s">
        <v>770</v>
      </c>
      <c r="C396" s="105" t="s">
        <v>937</v>
      </c>
      <c r="D396" s="44">
        <v>2020</v>
      </c>
      <c r="E396" s="157" t="s">
        <v>180</v>
      </c>
      <c r="F396" s="44">
        <v>6</v>
      </c>
      <c r="G396" s="86">
        <v>60</v>
      </c>
      <c r="H396" s="131"/>
      <c r="I396" s="132">
        <f>Table70346[[#This Row],[UNIT 
BOTTLE PRICE]]*Table70346[[#This Row],[QTY]]</f>
        <v>0</v>
      </c>
      <c r="J396" s="332"/>
      <c r="K396" s="320">
        <f>Table70346[[#This Row],[UNIT 
BOTTLE PRICE]]*0.1</f>
        <v>6</v>
      </c>
    </row>
    <row r="397" spans="1:11" s="43" customFormat="1" ht="24">
      <c r="A397" s="192" t="s">
        <v>1142</v>
      </c>
      <c r="B397" s="78" t="s">
        <v>770</v>
      </c>
      <c r="C397" s="44" t="s">
        <v>937</v>
      </c>
      <c r="D397" s="44">
        <v>2020</v>
      </c>
      <c r="E397" s="157" t="s">
        <v>300</v>
      </c>
      <c r="F397" s="44">
        <v>3</v>
      </c>
      <c r="G397" s="86">
        <v>139</v>
      </c>
      <c r="H397" s="131"/>
      <c r="I397" s="132">
        <f>Table70346[[#This Row],[UNIT 
BOTTLE PRICE]]*Table70346[[#This Row],[QTY]]</f>
        <v>0</v>
      </c>
      <c r="J397" s="332"/>
      <c r="K397" s="320">
        <f>Table70346[[#This Row],[UNIT 
BOTTLE PRICE]]*0.1</f>
        <v>13.9</v>
      </c>
    </row>
    <row r="398" spans="1:11" s="43" customFormat="1" ht="24">
      <c r="A398" s="50" t="s">
        <v>1143</v>
      </c>
      <c r="B398" s="78" t="s">
        <v>770</v>
      </c>
      <c r="C398" s="44" t="s">
        <v>937</v>
      </c>
      <c r="D398" s="44">
        <v>2020</v>
      </c>
      <c r="E398" s="157" t="s">
        <v>301</v>
      </c>
      <c r="F398" s="44">
        <v>1</v>
      </c>
      <c r="G398" s="86">
        <v>335</v>
      </c>
      <c r="H398" s="131"/>
      <c r="I398" s="132">
        <f>Table70346[[#This Row],[UNIT 
BOTTLE PRICE]]*Table70346[[#This Row],[QTY]]</f>
        <v>0</v>
      </c>
      <c r="J398" s="332"/>
      <c r="K398" s="320">
        <f>Table70346[[#This Row],[UNIT 
BOTTLE PRICE]]*0.1</f>
        <v>33.5</v>
      </c>
    </row>
    <row r="399" spans="1:11" s="43" customFormat="1" ht="24">
      <c r="A399" s="50" t="s">
        <v>1144</v>
      </c>
      <c r="B399" s="78" t="s">
        <v>766</v>
      </c>
      <c r="C399" s="44" t="s">
        <v>937</v>
      </c>
      <c r="D399" s="44">
        <v>2020</v>
      </c>
      <c r="E399" s="157" t="s">
        <v>180</v>
      </c>
      <c r="F399" s="44">
        <v>6</v>
      </c>
      <c r="G399" s="86">
        <v>75</v>
      </c>
      <c r="H399" s="131"/>
      <c r="I399" s="132">
        <f>Table70346[[#This Row],[UNIT 
BOTTLE PRICE]]*Table70346[[#This Row],[QTY]]</f>
        <v>0</v>
      </c>
      <c r="J399" s="332"/>
      <c r="K399" s="320">
        <f>Table70346[[#This Row],[UNIT 
BOTTLE PRICE]]*0.1</f>
        <v>7.5</v>
      </c>
    </row>
    <row r="400" spans="1:11" s="43" customFormat="1" ht="24">
      <c r="A400" s="50" t="s">
        <v>1145</v>
      </c>
      <c r="B400" s="78" t="s">
        <v>766</v>
      </c>
      <c r="C400" s="44" t="s">
        <v>937</v>
      </c>
      <c r="D400" s="44">
        <v>2020</v>
      </c>
      <c r="E400" s="157" t="s">
        <v>300</v>
      </c>
      <c r="F400" s="44">
        <v>3</v>
      </c>
      <c r="G400" s="86">
        <v>185</v>
      </c>
      <c r="H400" s="131"/>
      <c r="I400" s="132">
        <f>Table70346[[#This Row],[UNIT 
BOTTLE PRICE]]*Table70346[[#This Row],[QTY]]</f>
        <v>0</v>
      </c>
      <c r="J400" s="332"/>
      <c r="K400" s="320">
        <f>Table70346[[#This Row],[UNIT 
BOTTLE PRICE]]*0.1</f>
        <v>18.5</v>
      </c>
    </row>
    <row r="401" spans="1:11" s="43" customFormat="1" ht="24">
      <c r="A401" s="50" t="s">
        <v>1146</v>
      </c>
      <c r="B401" s="78" t="s">
        <v>766</v>
      </c>
      <c r="C401" s="44" t="s">
        <v>937</v>
      </c>
      <c r="D401" s="44">
        <v>2020</v>
      </c>
      <c r="E401" s="157" t="s">
        <v>301</v>
      </c>
      <c r="F401" s="44">
        <v>1</v>
      </c>
      <c r="G401" s="86">
        <v>395</v>
      </c>
      <c r="H401" s="131"/>
      <c r="I401" s="132">
        <f>Table70346[[#This Row],[UNIT 
BOTTLE PRICE]]*Table70346[[#This Row],[QTY]]</f>
        <v>0</v>
      </c>
      <c r="J401" s="332"/>
      <c r="K401" s="320">
        <f>Table70346[[#This Row],[UNIT 
BOTTLE PRICE]]*0.1</f>
        <v>39.5</v>
      </c>
    </row>
    <row r="402" spans="1:11" s="43" customFormat="1" ht="24">
      <c r="A402" s="50" t="s">
        <v>1147</v>
      </c>
      <c r="B402" s="78" t="s">
        <v>771</v>
      </c>
      <c r="C402" s="44" t="s">
        <v>937</v>
      </c>
      <c r="D402" s="44">
        <v>2021</v>
      </c>
      <c r="E402" s="157" t="s">
        <v>180</v>
      </c>
      <c r="F402" s="44">
        <v>6</v>
      </c>
      <c r="G402" s="86">
        <v>170</v>
      </c>
      <c r="H402" s="131"/>
      <c r="I402" s="132">
        <f>Table70346[[#This Row],[UNIT 
BOTTLE PRICE]]*Table70346[[#This Row],[QTY]]</f>
        <v>0</v>
      </c>
      <c r="J402" s="332"/>
      <c r="K402" s="320">
        <f>Table70346[[#This Row],[UNIT 
BOTTLE PRICE]]*0.1</f>
        <v>17</v>
      </c>
    </row>
    <row r="403" spans="1:11" s="43" customFormat="1" ht="24">
      <c r="A403" s="50" t="s">
        <v>1148</v>
      </c>
      <c r="B403" s="78" t="s">
        <v>772</v>
      </c>
      <c r="C403" s="44" t="s">
        <v>937</v>
      </c>
      <c r="D403" s="44">
        <v>2021</v>
      </c>
      <c r="E403" s="157" t="s">
        <v>300</v>
      </c>
      <c r="F403" s="44">
        <v>1</v>
      </c>
      <c r="G403" s="86">
        <v>355</v>
      </c>
      <c r="H403" s="131"/>
      <c r="I403" s="132">
        <f>Table70346[[#This Row],[UNIT 
BOTTLE PRICE]]*Table70346[[#This Row],[QTY]]</f>
        <v>0</v>
      </c>
      <c r="J403" s="332"/>
      <c r="K403" s="320">
        <f>Table70346[[#This Row],[UNIT 
BOTTLE PRICE]]*0.1</f>
        <v>35.5</v>
      </c>
    </row>
    <row r="404" spans="1:11" s="43" customFormat="1" ht="36.6">
      <c r="A404" s="148" t="s">
        <v>1555</v>
      </c>
      <c r="B404" s="226"/>
      <c r="C404" s="44"/>
      <c r="D404" s="157"/>
      <c r="E404" s="80"/>
      <c r="F404" s="44"/>
      <c r="G404" s="217"/>
      <c r="I404" s="133"/>
      <c r="J404" s="332"/>
      <c r="K404" s="320"/>
    </row>
    <row r="405" spans="1:11" s="43" customFormat="1" ht="24">
      <c r="A405" s="50" t="s">
        <v>1556</v>
      </c>
      <c r="B405" s="226" t="s">
        <v>1557</v>
      </c>
      <c r="C405" s="44" t="s">
        <v>937</v>
      </c>
      <c r="D405" s="157">
        <v>2021</v>
      </c>
      <c r="E405" s="80" t="s">
        <v>180</v>
      </c>
      <c r="F405" s="44">
        <v>6</v>
      </c>
      <c r="G405" s="217">
        <v>92</v>
      </c>
      <c r="H405" s="131"/>
      <c r="I405" s="132">
        <f>Table70346[[#This Row],[UNIT 
BOTTLE PRICE]]*Table70346[[#This Row],[QTY]]</f>
        <v>0</v>
      </c>
      <c r="J405" s="332"/>
      <c r="K405" s="320"/>
    </row>
    <row r="406" spans="1:11" s="43" customFormat="1" ht="34.799999999999997">
      <c r="A406" s="149" t="s">
        <v>319</v>
      </c>
      <c r="B406" s="227"/>
      <c r="C406" s="197"/>
      <c r="D406" s="44"/>
      <c r="E406" s="157"/>
      <c r="F406" s="44"/>
      <c r="G406" s="86"/>
      <c r="I406" s="133"/>
      <c r="J406" s="321"/>
      <c r="K406" s="320">
        <f>Table70346[[#This Row],[UNIT 
BOTTLE PRICE]]*0.1</f>
        <v>0</v>
      </c>
    </row>
    <row r="407" spans="1:11" s="43" customFormat="1" ht="24">
      <c r="A407" s="50" t="s">
        <v>1149</v>
      </c>
      <c r="B407" s="78" t="s">
        <v>773</v>
      </c>
      <c r="C407" s="44" t="s">
        <v>937</v>
      </c>
      <c r="D407" s="44">
        <v>2020</v>
      </c>
      <c r="E407" s="157" t="s">
        <v>180</v>
      </c>
      <c r="F407" s="44">
        <v>6</v>
      </c>
      <c r="G407" s="86">
        <v>69</v>
      </c>
      <c r="H407" s="131"/>
      <c r="I407" s="132">
        <f>Table70346[[#This Row],[UNIT 
BOTTLE PRICE]]*Table70346[[#This Row],[QTY]]</f>
        <v>0</v>
      </c>
      <c r="J407" s="332"/>
      <c r="K407" s="320">
        <f>Table70346[[#This Row],[UNIT 
BOTTLE PRICE]]*0.1</f>
        <v>6.9</v>
      </c>
    </row>
    <row r="408" spans="1:11" s="43" customFormat="1" ht="24">
      <c r="A408" s="50" t="s">
        <v>1150</v>
      </c>
      <c r="B408" s="78" t="s">
        <v>773</v>
      </c>
      <c r="C408" s="44" t="s">
        <v>937</v>
      </c>
      <c r="D408" s="44">
        <v>2020</v>
      </c>
      <c r="E408" s="157" t="s">
        <v>300</v>
      </c>
      <c r="F408" s="44">
        <v>3</v>
      </c>
      <c r="G408" s="86">
        <v>175.01</v>
      </c>
      <c r="H408" s="131"/>
      <c r="I408" s="132">
        <f>Table70346[[#This Row],[UNIT 
BOTTLE PRICE]]*Table70346[[#This Row],[QTY]]</f>
        <v>0</v>
      </c>
      <c r="J408" s="332"/>
      <c r="K408" s="320">
        <f>Table70346[[#This Row],[UNIT 
BOTTLE PRICE]]*0.1</f>
        <v>17.501000000000001</v>
      </c>
    </row>
    <row r="409" spans="1:11" s="43" customFormat="1" ht="34.799999999999997">
      <c r="A409" s="149" t="s">
        <v>642</v>
      </c>
      <c r="B409" s="227"/>
      <c r="C409" s="197"/>
      <c r="D409" s="44"/>
      <c r="E409" s="157"/>
      <c r="F409" s="44"/>
      <c r="G409" s="86"/>
      <c r="I409" s="133"/>
      <c r="J409" s="321"/>
      <c r="K409" s="320">
        <f>Table70346[[#This Row],[UNIT 
BOTTLE PRICE]]*0.1</f>
        <v>0</v>
      </c>
    </row>
    <row r="410" spans="1:11" s="43" customFormat="1" ht="24">
      <c r="A410" s="50" t="s">
        <v>1151</v>
      </c>
      <c r="B410" s="78" t="s">
        <v>774</v>
      </c>
      <c r="C410" s="44" t="s">
        <v>937</v>
      </c>
      <c r="D410" s="44">
        <v>2022</v>
      </c>
      <c r="E410" s="157" t="s">
        <v>180</v>
      </c>
      <c r="F410" s="44">
        <v>6</v>
      </c>
      <c r="G410" s="86">
        <v>85</v>
      </c>
      <c r="H410" s="131"/>
      <c r="I410" s="132">
        <f>Table70346[[#This Row],[UNIT 
BOTTLE PRICE]]*Table70346[[#This Row],[QTY]]</f>
        <v>0</v>
      </c>
      <c r="J410" s="332"/>
      <c r="K410" s="320">
        <f>Table70346[[#This Row],[UNIT 
BOTTLE PRICE]]*0.1</f>
        <v>8.5</v>
      </c>
    </row>
    <row r="411" spans="1:11" s="43" customFormat="1" ht="24">
      <c r="A411" s="50" t="s">
        <v>1152</v>
      </c>
      <c r="B411" s="78" t="s">
        <v>753</v>
      </c>
      <c r="C411" s="44" t="s">
        <v>937</v>
      </c>
      <c r="D411" s="44">
        <v>2020</v>
      </c>
      <c r="E411" s="157" t="s">
        <v>300</v>
      </c>
      <c r="F411" s="44">
        <v>1</v>
      </c>
      <c r="G411" s="86">
        <v>175</v>
      </c>
      <c r="H411" s="131"/>
      <c r="I411" s="132">
        <f>Table70346[[#This Row],[UNIT 
BOTTLE PRICE]]*Table70346[[#This Row],[QTY]]</f>
        <v>0</v>
      </c>
      <c r="J411" s="332"/>
      <c r="K411" s="320">
        <f>Table70346[[#This Row],[UNIT 
BOTTLE PRICE]]*0.1</f>
        <v>17.5</v>
      </c>
    </row>
    <row r="412" spans="1:11" s="43" customFormat="1" ht="24">
      <c r="A412" s="50" t="s">
        <v>1386</v>
      </c>
      <c r="B412" s="78" t="s">
        <v>753</v>
      </c>
      <c r="C412" s="44" t="s">
        <v>937</v>
      </c>
      <c r="D412" s="44">
        <v>2020</v>
      </c>
      <c r="E412" s="157" t="s">
        <v>301</v>
      </c>
      <c r="F412" s="44">
        <v>1</v>
      </c>
      <c r="G412" s="86">
        <v>450</v>
      </c>
      <c r="H412" s="131"/>
      <c r="I412" s="132">
        <f>Table70346[[#This Row],[UNIT 
BOTTLE PRICE]]*Table70346[[#This Row],[QTY]]</f>
        <v>0</v>
      </c>
      <c r="J412" s="332"/>
      <c r="K412" s="320">
        <f>Table70346[[#This Row],[UNIT 
BOTTLE PRICE]]*0.1</f>
        <v>45</v>
      </c>
    </row>
    <row r="413" spans="1:11" s="43" customFormat="1" ht="24">
      <c r="A413" s="50" t="s">
        <v>1153</v>
      </c>
      <c r="B413" s="78" t="s">
        <v>753</v>
      </c>
      <c r="C413" s="44" t="s">
        <v>937</v>
      </c>
      <c r="D413" s="44">
        <v>2021</v>
      </c>
      <c r="E413" s="157" t="s">
        <v>936</v>
      </c>
      <c r="F413" s="44">
        <v>1</v>
      </c>
      <c r="G413" s="86">
        <v>980</v>
      </c>
      <c r="H413" s="131"/>
      <c r="I413" s="132">
        <f>Table70346[[#This Row],[UNIT 
BOTTLE PRICE]]*Table70346[[#This Row],[QTY]]</f>
        <v>0</v>
      </c>
      <c r="J413" s="332"/>
      <c r="K413" s="320">
        <f>Table70346[[#This Row],[UNIT 
BOTTLE PRICE]]*0.1</f>
        <v>98</v>
      </c>
    </row>
    <row r="414" spans="1:11" s="43" customFormat="1" ht="34.799999999999997">
      <c r="A414" s="149" t="s">
        <v>643</v>
      </c>
      <c r="B414" s="227"/>
      <c r="C414" s="197"/>
      <c r="D414" s="44"/>
      <c r="E414" s="157"/>
      <c r="F414" s="44"/>
      <c r="G414" s="86"/>
      <c r="I414" s="133"/>
      <c r="J414" s="321"/>
      <c r="K414" s="320">
        <f>Table70346[[#This Row],[UNIT 
BOTTLE PRICE]]*0.1</f>
        <v>0</v>
      </c>
    </row>
    <row r="415" spans="1:11" s="43" customFormat="1" ht="24">
      <c r="A415" s="50" t="s">
        <v>1154</v>
      </c>
      <c r="B415" s="152" t="s">
        <v>1215</v>
      </c>
      <c r="C415" s="105" t="s">
        <v>937</v>
      </c>
      <c r="D415" s="44">
        <v>2021</v>
      </c>
      <c r="E415" s="157" t="s">
        <v>180</v>
      </c>
      <c r="F415" s="44">
        <v>6</v>
      </c>
      <c r="G415" s="86">
        <v>55</v>
      </c>
      <c r="H415" s="131"/>
      <c r="I415" s="132">
        <f>Table70346[[#This Row],[UNIT 
BOTTLE PRICE]]*Table70346[[#This Row],[QTY]]</f>
        <v>0</v>
      </c>
      <c r="J415" s="321"/>
      <c r="K415" s="320"/>
    </row>
    <row r="416" spans="1:11" s="43" customFormat="1" ht="24">
      <c r="A416" s="50" t="s">
        <v>1154</v>
      </c>
      <c r="B416" s="152" t="s">
        <v>1215</v>
      </c>
      <c r="C416" s="105" t="s">
        <v>937</v>
      </c>
      <c r="D416" s="44">
        <v>2022</v>
      </c>
      <c r="E416" s="157" t="s">
        <v>300</v>
      </c>
      <c r="F416" s="44">
        <v>6</v>
      </c>
      <c r="G416" s="86">
        <v>125</v>
      </c>
      <c r="H416" s="131"/>
      <c r="I416" s="132">
        <f>Table70346[[#This Row],[UNIT 
BOTTLE PRICE]]*Table70346[[#This Row],[QTY]]</f>
        <v>0</v>
      </c>
      <c r="J416" s="332"/>
      <c r="K416" s="320">
        <f>Table70346[[#This Row],[UNIT 
BOTTLE PRICE]]*0.1</f>
        <v>12.5</v>
      </c>
    </row>
    <row r="417" spans="1:11" s="43" customFormat="1" ht="34.799999999999997">
      <c r="A417" s="149" t="s">
        <v>775</v>
      </c>
      <c r="B417" s="78"/>
      <c r="C417" s="44"/>
      <c r="D417" s="44"/>
      <c r="E417" s="157"/>
      <c r="F417" s="44"/>
      <c r="G417" s="86"/>
      <c r="I417" s="133"/>
      <c r="J417" s="321"/>
      <c r="K417" s="320">
        <f>Table70346[[#This Row],[UNIT 
BOTTLE PRICE]]*0.1</f>
        <v>0</v>
      </c>
    </row>
    <row r="418" spans="1:11" s="43" customFormat="1" ht="24">
      <c r="A418" s="50" t="s">
        <v>1155</v>
      </c>
      <c r="B418" s="78" t="s">
        <v>776</v>
      </c>
      <c r="C418" s="44" t="s">
        <v>937</v>
      </c>
      <c r="D418" s="44">
        <v>2021</v>
      </c>
      <c r="E418" s="157" t="s">
        <v>180</v>
      </c>
      <c r="F418" s="44">
        <v>12</v>
      </c>
      <c r="G418" s="86">
        <v>115</v>
      </c>
      <c r="H418" s="131"/>
      <c r="I418" s="132">
        <f>Table70346[[#This Row],[UNIT 
BOTTLE PRICE]]*Table70346[[#This Row],[QTY]]</f>
        <v>0</v>
      </c>
      <c r="J418" s="332"/>
      <c r="K418" s="320">
        <f>Table70346[[#This Row],[UNIT 
BOTTLE PRICE]]*0.1</f>
        <v>11.5</v>
      </c>
    </row>
    <row r="419" spans="1:11" s="43" customFormat="1" ht="34.799999999999997">
      <c r="A419" s="149" t="s">
        <v>580</v>
      </c>
      <c r="B419" s="227"/>
      <c r="C419" s="197"/>
      <c r="D419" s="44"/>
      <c r="E419" s="157"/>
      <c r="F419" s="44"/>
      <c r="G419" s="86"/>
      <c r="I419" s="133"/>
      <c r="J419" s="321"/>
      <c r="K419" s="320">
        <f>Table70346[[#This Row],[UNIT 
BOTTLE PRICE]]*0.1</f>
        <v>0</v>
      </c>
    </row>
    <row r="420" spans="1:11" s="43" customFormat="1" ht="24">
      <c r="A420" s="50" t="s">
        <v>1156</v>
      </c>
      <c r="B420" s="78" t="s">
        <v>777</v>
      </c>
      <c r="C420" s="44" t="s">
        <v>1236</v>
      </c>
      <c r="D420" s="44" t="s">
        <v>321</v>
      </c>
      <c r="E420" s="157" t="s">
        <v>322</v>
      </c>
      <c r="F420" s="44">
        <v>12</v>
      </c>
      <c r="G420" s="86">
        <v>69</v>
      </c>
      <c r="H420" s="131"/>
      <c r="I420" s="132">
        <f>Table70346[[#This Row],[UNIT 
BOTTLE PRICE]]*Table70346[[#This Row],[QTY]]</f>
        <v>0</v>
      </c>
      <c r="J420" s="332"/>
      <c r="K420" s="320">
        <f>Table70346[[#This Row],[UNIT 
BOTTLE PRICE]]*0.1</f>
        <v>6.9</v>
      </c>
    </row>
    <row r="421" spans="1:11" s="43" customFormat="1" ht="24">
      <c r="A421" s="50" t="s">
        <v>1157</v>
      </c>
      <c r="B421" s="78" t="s">
        <v>777</v>
      </c>
      <c r="C421" s="44" t="s">
        <v>1236</v>
      </c>
      <c r="D421" s="44" t="s">
        <v>321</v>
      </c>
      <c r="E421" s="157" t="s">
        <v>180</v>
      </c>
      <c r="F421" s="44">
        <v>6</v>
      </c>
      <c r="G421" s="86">
        <v>99</v>
      </c>
      <c r="H421" s="131"/>
      <c r="I421" s="132">
        <f>Table70346[[#This Row],[UNIT 
BOTTLE PRICE]]*Table70346[[#This Row],[QTY]]</f>
        <v>0</v>
      </c>
      <c r="J421" s="332"/>
      <c r="K421" s="320">
        <f>Table70346[[#This Row],[UNIT 
BOTTLE PRICE]]*0.1</f>
        <v>9.9</v>
      </c>
    </row>
    <row r="422" spans="1:11" s="43" customFormat="1" ht="24">
      <c r="A422" s="50" t="s">
        <v>1158</v>
      </c>
      <c r="B422" s="78" t="s">
        <v>777</v>
      </c>
      <c r="C422" s="44" t="s">
        <v>1236</v>
      </c>
      <c r="D422" s="44" t="s">
        <v>321</v>
      </c>
      <c r="E422" s="157" t="s">
        <v>300</v>
      </c>
      <c r="F422" s="44">
        <v>6</v>
      </c>
      <c r="G422" s="86">
        <v>215</v>
      </c>
      <c r="H422" s="131"/>
      <c r="I422" s="132">
        <f>Table70346[[#This Row],[UNIT 
BOTTLE PRICE]]*Table70346[[#This Row],[QTY]]</f>
        <v>0</v>
      </c>
      <c r="J422" s="332"/>
      <c r="K422" s="320"/>
    </row>
    <row r="423" spans="1:11" s="43" customFormat="1" ht="24">
      <c r="A423" s="50" t="s">
        <v>1159</v>
      </c>
      <c r="B423" s="78" t="s">
        <v>778</v>
      </c>
      <c r="C423" s="44" t="s">
        <v>1237</v>
      </c>
      <c r="D423" s="44" t="s">
        <v>321</v>
      </c>
      <c r="E423" s="157" t="s">
        <v>180</v>
      </c>
      <c r="F423" s="44">
        <v>6</v>
      </c>
      <c r="G423" s="86">
        <v>119</v>
      </c>
      <c r="H423" s="131"/>
      <c r="I423" s="132">
        <f>Table70346[[#This Row],[UNIT 
BOTTLE PRICE]]*Table70346[[#This Row],[QTY]]</f>
        <v>0</v>
      </c>
      <c r="J423" s="332"/>
      <c r="K423" s="320"/>
    </row>
    <row r="424" spans="1:11" s="43" customFormat="1" ht="24">
      <c r="A424" s="50" t="s">
        <v>1160</v>
      </c>
      <c r="B424" s="78" t="s">
        <v>777</v>
      </c>
      <c r="C424" s="44" t="s">
        <v>1236</v>
      </c>
      <c r="D424" s="44" t="s">
        <v>321</v>
      </c>
      <c r="E424" s="157" t="s">
        <v>180</v>
      </c>
      <c r="F424" s="44">
        <v>6</v>
      </c>
      <c r="G424" s="86">
        <v>295</v>
      </c>
      <c r="H424" s="131"/>
      <c r="I424" s="132">
        <f>Table70346[[#This Row],[UNIT 
BOTTLE PRICE]]*Table70346[[#This Row],[QTY]]</f>
        <v>0</v>
      </c>
      <c r="J424" s="332"/>
      <c r="K424" s="320"/>
    </row>
    <row r="425" spans="1:11" s="43" customFormat="1" ht="34.799999999999997">
      <c r="A425" s="149" t="s">
        <v>779</v>
      </c>
      <c r="B425" s="227"/>
      <c r="C425" s="197"/>
      <c r="D425" s="44"/>
      <c r="E425" s="157"/>
      <c r="F425" s="44"/>
      <c r="G425" s="86"/>
      <c r="I425" s="133"/>
      <c r="J425" s="321"/>
      <c r="K425" s="320"/>
    </row>
    <row r="426" spans="1:11" s="43" customFormat="1" ht="24">
      <c r="A426" s="250" t="s">
        <v>1161</v>
      </c>
      <c r="B426" s="78" t="s">
        <v>788</v>
      </c>
      <c r="C426" s="44" t="s">
        <v>1236</v>
      </c>
      <c r="D426" s="44" t="s">
        <v>321</v>
      </c>
      <c r="E426" s="157" t="s">
        <v>180</v>
      </c>
      <c r="F426" s="44">
        <v>6</v>
      </c>
      <c r="G426" s="86">
        <v>120</v>
      </c>
      <c r="H426" s="131"/>
      <c r="I426" s="132">
        <f>Table70346[[#This Row],[UNIT 
BOTTLE PRICE]]*Table70346[[#This Row],[QTY]]</f>
        <v>0</v>
      </c>
      <c r="J426" s="345"/>
      <c r="K426" s="320"/>
    </row>
    <row r="427" spans="1:11" s="43" customFormat="1" ht="24">
      <c r="A427" s="150" t="s">
        <v>1162</v>
      </c>
      <c r="B427" s="78" t="s">
        <v>788</v>
      </c>
      <c r="C427" s="44" t="s">
        <v>1237</v>
      </c>
      <c r="D427" s="44" t="s">
        <v>321</v>
      </c>
      <c r="E427" s="157" t="s">
        <v>180</v>
      </c>
      <c r="F427" s="44">
        <v>6</v>
      </c>
      <c r="G427" s="86">
        <v>132</v>
      </c>
      <c r="H427" s="131"/>
      <c r="I427" s="132">
        <f>Table70346[[#This Row],[UNIT 
BOTTLE PRICE]]*Table70346[[#This Row],[QTY]]</f>
        <v>0</v>
      </c>
      <c r="J427" s="345"/>
      <c r="K427" s="320"/>
    </row>
    <row r="428" spans="1:11" s="43" customFormat="1" ht="34.799999999999997">
      <c r="A428" s="149" t="s">
        <v>780</v>
      </c>
      <c r="B428" s="78"/>
      <c r="C428" s="44"/>
      <c r="D428" s="44"/>
      <c r="E428" s="157"/>
      <c r="F428" s="44"/>
      <c r="G428" s="86"/>
      <c r="I428" s="133"/>
      <c r="J428" s="321"/>
      <c r="K428" s="320"/>
    </row>
    <row r="429" spans="1:11" s="50" customFormat="1" ht="24">
      <c r="A429" s="50" t="s">
        <v>781</v>
      </c>
      <c r="B429" s="78" t="s">
        <v>703</v>
      </c>
      <c r="C429" s="44" t="s">
        <v>1236</v>
      </c>
      <c r="D429" s="44" t="s">
        <v>321</v>
      </c>
      <c r="E429" s="157" t="s">
        <v>180</v>
      </c>
      <c r="F429" s="44">
        <v>6</v>
      </c>
      <c r="G429" s="86">
        <v>269</v>
      </c>
      <c r="H429" s="153"/>
      <c r="I429" s="178">
        <f>Table70346[[#This Row],[UNIT 
BOTTLE PRICE]]*Table70346[[#This Row],[QTY]]</f>
        <v>0</v>
      </c>
      <c r="J429" s="332"/>
      <c r="K429" s="320"/>
    </row>
    <row r="430" spans="1:11" s="50" customFormat="1" ht="24">
      <c r="A430" s="120" t="s">
        <v>1545</v>
      </c>
      <c r="B430" s="78" t="s">
        <v>703</v>
      </c>
      <c r="C430" s="44" t="s">
        <v>1236</v>
      </c>
      <c r="D430" s="44" t="s">
        <v>321</v>
      </c>
      <c r="E430" s="157" t="s">
        <v>180</v>
      </c>
      <c r="F430" s="44">
        <v>1</v>
      </c>
      <c r="G430" s="86">
        <v>985</v>
      </c>
      <c r="H430" s="153"/>
      <c r="I430" s="178">
        <f>Table70346[[#This Row],[UNIT 
BOTTLE PRICE]]*Table70346[[#This Row],[QTY]]</f>
        <v>0</v>
      </c>
      <c r="J430" s="332"/>
      <c r="K430" s="320"/>
    </row>
    <row r="431" spans="1:11" s="43" customFormat="1" ht="34.799999999999997">
      <c r="A431" s="149" t="s">
        <v>782</v>
      </c>
      <c r="B431" s="78"/>
      <c r="C431" s="44"/>
      <c r="D431" s="44"/>
      <c r="E431" s="157"/>
      <c r="F431" s="44"/>
      <c r="G431" s="86"/>
      <c r="I431" s="255"/>
      <c r="J431" s="321"/>
      <c r="K431" s="320"/>
    </row>
    <row r="432" spans="1:11" s="43" customFormat="1" ht="24">
      <c r="A432" s="50" t="s">
        <v>1163</v>
      </c>
      <c r="B432" s="78" t="s">
        <v>783</v>
      </c>
      <c r="C432" s="44" t="s">
        <v>1236</v>
      </c>
      <c r="D432" s="44" t="s">
        <v>321</v>
      </c>
      <c r="E432" s="157" t="s">
        <v>180</v>
      </c>
      <c r="F432" s="44">
        <v>6</v>
      </c>
      <c r="G432" s="86">
        <v>195</v>
      </c>
      <c r="H432" s="131"/>
      <c r="I432" s="178">
        <f>Table70346[[#This Row],[UNIT 
BOTTLE PRICE]]*Table70346[[#This Row],[QTY]]</f>
        <v>0</v>
      </c>
      <c r="J432" s="332"/>
      <c r="K432" s="320"/>
    </row>
    <row r="433" spans="1:11" s="43" customFormat="1" ht="34.799999999999997">
      <c r="A433" s="149" t="s">
        <v>784</v>
      </c>
      <c r="B433" s="78"/>
      <c r="C433" s="44"/>
      <c r="D433" s="44"/>
      <c r="E433" s="157"/>
      <c r="F433" s="44"/>
      <c r="G433" s="86"/>
      <c r="I433" s="133"/>
      <c r="J433" s="321"/>
      <c r="K433" s="320"/>
    </row>
    <row r="434" spans="1:11" s="43" customFormat="1" ht="24">
      <c r="A434" s="43" t="s">
        <v>785</v>
      </c>
      <c r="B434" s="78" t="s">
        <v>786</v>
      </c>
      <c r="C434" s="44" t="s">
        <v>1236</v>
      </c>
      <c r="D434" s="44" t="s">
        <v>321</v>
      </c>
      <c r="E434" s="157" t="s">
        <v>180</v>
      </c>
      <c r="F434" s="44">
        <v>6</v>
      </c>
      <c r="G434" s="86">
        <v>245</v>
      </c>
      <c r="H434" s="153"/>
      <c r="I434" s="132">
        <f>Table70346[[#This Row],[UNIT 
BOTTLE PRICE]]*Table70346[[#This Row],[QTY]]</f>
        <v>0</v>
      </c>
      <c r="J434" s="332"/>
      <c r="K434" s="320">
        <f>Table70346[[#This Row],[UNIT 
BOTTLE PRICE]]*0.1</f>
        <v>24.5</v>
      </c>
    </row>
    <row r="435" spans="1:11" s="43" customFormat="1" ht="34.799999999999997">
      <c r="A435" s="149" t="s">
        <v>320</v>
      </c>
      <c r="B435" s="227"/>
      <c r="C435" s="197"/>
      <c r="D435" s="44"/>
      <c r="E435" s="157"/>
      <c r="F435" s="44"/>
      <c r="G435" s="86"/>
      <c r="I435" s="133"/>
      <c r="J435" s="321"/>
      <c r="K435" s="320">
        <f>Table70346[[#This Row],[UNIT 
BOTTLE PRICE]]*0.1</f>
        <v>0</v>
      </c>
    </row>
    <row r="436" spans="1:11" s="43" customFormat="1" ht="24">
      <c r="A436" s="190" t="s">
        <v>1164</v>
      </c>
      <c r="B436" s="78" t="s">
        <v>783</v>
      </c>
      <c r="C436" s="44" t="s">
        <v>1236</v>
      </c>
      <c r="D436" s="44" t="s">
        <v>321</v>
      </c>
      <c r="E436" s="157" t="s">
        <v>180</v>
      </c>
      <c r="F436" s="44">
        <v>6</v>
      </c>
      <c r="G436" s="86">
        <v>150</v>
      </c>
      <c r="H436" s="131"/>
      <c r="I436" s="132">
        <f>Table70346[[#This Row],[UNIT 
BOTTLE PRICE]]*Table70346[[#This Row],[QTY]]</f>
        <v>0</v>
      </c>
      <c r="J436" s="332"/>
      <c r="K436" s="320">
        <f>Table70346[[#This Row],[UNIT 
BOTTLE PRICE]]*0.1</f>
        <v>15</v>
      </c>
    </row>
    <row r="437" spans="1:11" s="43" customFormat="1" ht="24">
      <c r="A437" s="50" t="s">
        <v>1165</v>
      </c>
      <c r="B437" s="78" t="s">
        <v>783</v>
      </c>
      <c r="C437" s="44" t="s">
        <v>1236</v>
      </c>
      <c r="D437" s="44" t="s">
        <v>321</v>
      </c>
      <c r="E437" s="157" t="s">
        <v>301</v>
      </c>
      <c r="F437" s="44">
        <v>1</v>
      </c>
      <c r="G437" s="86">
        <v>755</v>
      </c>
      <c r="H437" s="131"/>
      <c r="I437" s="132">
        <f>Table70346[[#This Row],[UNIT 
BOTTLE PRICE]]*Table70346[[#This Row],[QTY]]</f>
        <v>0</v>
      </c>
      <c r="J437" s="332"/>
      <c r="K437" s="320">
        <f>Table70346[[#This Row],[UNIT 
BOTTLE PRICE]]*0.1</f>
        <v>75.5</v>
      </c>
    </row>
    <row r="438" spans="1:11" s="43" customFormat="1" ht="24">
      <c r="A438" s="78" t="s">
        <v>1166</v>
      </c>
      <c r="B438" s="78" t="s">
        <v>703</v>
      </c>
      <c r="C438" s="44" t="s">
        <v>1236</v>
      </c>
      <c r="D438" s="44" t="s">
        <v>321</v>
      </c>
      <c r="E438" s="157" t="s">
        <v>180</v>
      </c>
      <c r="F438" s="44">
        <v>6</v>
      </c>
      <c r="G438" s="86">
        <v>175</v>
      </c>
      <c r="H438" s="131"/>
      <c r="I438" s="132">
        <f>Table70346[[#This Row],[UNIT 
BOTTLE PRICE]]*Table70346[[#This Row],[QTY]]</f>
        <v>0</v>
      </c>
      <c r="J438" s="332"/>
      <c r="K438" s="320">
        <f>Table70346[[#This Row],[UNIT 
BOTTLE PRICE]]*0.1</f>
        <v>17.5</v>
      </c>
    </row>
    <row r="439" spans="1:11" s="43" customFormat="1" ht="24">
      <c r="A439" s="50" t="s">
        <v>1167</v>
      </c>
      <c r="B439" s="78" t="s">
        <v>703</v>
      </c>
      <c r="C439" s="44" t="s">
        <v>1236</v>
      </c>
      <c r="D439" s="44" t="s">
        <v>321</v>
      </c>
      <c r="E439" s="157" t="s">
        <v>300</v>
      </c>
      <c r="F439" s="44">
        <v>6</v>
      </c>
      <c r="G439" s="86">
        <v>395</v>
      </c>
      <c r="H439" s="131"/>
      <c r="I439" s="132">
        <f>Table70346[[#This Row],[UNIT 
BOTTLE PRICE]]*Table70346[[#This Row],[QTY]]</f>
        <v>0</v>
      </c>
      <c r="J439" s="332"/>
      <c r="K439" s="320">
        <f>Table70346[[#This Row],[UNIT 
BOTTLE PRICE]]*0.1</f>
        <v>39.5</v>
      </c>
    </row>
    <row r="440" spans="1:11" s="43" customFormat="1" ht="24">
      <c r="A440" s="50" t="s">
        <v>1168</v>
      </c>
      <c r="B440" s="78" t="s">
        <v>703</v>
      </c>
      <c r="C440" s="44" t="s">
        <v>1236</v>
      </c>
      <c r="D440" s="44" t="s">
        <v>321</v>
      </c>
      <c r="E440" s="157" t="s">
        <v>301</v>
      </c>
      <c r="F440" s="44">
        <v>1</v>
      </c>
      <c r="G440" s="86">
        <v>865</v>
      </c>
      <c r="H440" s="131"/>
      <c r="I440" s="132">
        <f>Table70346[[#This Row],[UNIT 
BOTTLE PRICE]]*Table70346[[#This Row],[QTY]]</f>
        <v>0</v>
      </c>
      <c r="J440" s="332"/>
      <c r="K440" s="320">
        <f>Table70346[[#This Row],[UNIT 
BOTTLE PRICE]]*0.1</f>
        <v>86.5</v>
      </c>
    </row>
    <row r="441" spans="1:11" s="43" customFormat="1" ht="24">
      <c r="A441" s="78" t="s">
        <v>938</v>
      </c>
      <c r="B441" s="78" t="s">
        <v>786</v>
      </c>
      <c r="C441" s="44" t="s">
        <v>1237</v>
      </c>
      <c r="D441" s="44" t="s">
        <v>321</v>
      </c>
      <c r="E441" s="157" t="s">
        <v>180</v>
      </c>
      <c r="F441" s="44">
        <v>6</v>
      </c>
      <c r="G441" s="86">
        <v>185</v>
      </c>
      <c r="H441" s="131"/>
      <c r="I441" s="132">
        <f>Table70346[[#This Row],[UNIT 
BOTTLE PRICE]]*Table70346[[#This Row],[QTY]]</f>
        <v>0</v>
      </c>
      <c r="J441" s="332"/>
      <c r="K441" s="320">
        <f>Table70346[[#This Row],[UNIT 
BOTTLE PRICE]]*0.1</f>
        <v>18.5</v>
      </c>
    </row>
    <row r="442" spans="1:11" s="43" customFormat="1" ht="24">
      <c r="A442" s="78" t="s">
        <v>1544</v>
      </c>
      <c r="B442" s="78" t="s">
        <v>786</v>
      </c>
      <c r="C442" s="44" t="s">
        <v>1237</v>
      </c>
      <c r="D442" s="44" t="s">
        <v>321</v>
      </c>
      <c r="E442" s="157" t="s">
        <v>300</v>
      </c>
      <c r="F442" s="44">
        <v>1</v>
      </c>
      <c r="G442" s="86">
        <v>395</v>
      </c>
      <c r="H442" s="131"/>
      <c r="I442" s="132">
        <f>Table70346[[#This Row],[UNIT 
BOTTLE PRICE]]*Table70346[[#This Row],[QTY]]</f>
        <v>0</v>
      </c>
      <c r="J442" s="332"/>
      <c r="K442" s="320"/>
    </row>
    <row r="443" spans="1:11" s="43" customFormat="1" ht="24">
      <c r="A443" s="78" t="s">
        <v>1169</v>
      </c>
      <c r="B443" s="78" t="s">
        <v>777</v>
      </c>
      <c r="C443" s="44" t="s">
        <v>1236</v>
      </c>
      <c r="D443" s="44">
        <v>2006</v>
      </c>
      <c r="E443" s="157" t="s">
        <v>180</v>
      </c>
      <c r="F443" s="44">
        <v>1</v>
      </c>
      <c r="G443" s="86">
        <v>335</v>
      </c>
      <c r="H443" s="131"/>
      <c r="I443" s="132">
        <f>Table70346[[#This Row],[UNIT 
BOTTLE PRICE]]*Table70346[[#This Row],[QTY]]</f>
        <v>0</v>
      </c>
      <c r="J443" s="332"/>
      <c r="K443" s="320">
        <f>Table70346[[#This Row],[UNIT 
BOTTLE PRICE]]*0.1</f>
        <v>33.5</v>
      </c>
    </row>
    <row r="444" spans="1:11" s="43" customFormat="1" ht="24">
      <c r="A444" s="78" t="s">
        <v>1170</v>
      </c>
      <c r="B444" s="78" t="s">
        <v>777</v>
      </c>
      <c r="C444" s="44" t="s">
        <v>1236</v>
      </c>
      <c r="D444" s="44">
        <v>2006</v>
      </c>
      <c r="E444" s="157" t="s">
        <v>300</v>
      </c>
      <c r="F444" s="44">
        <v>1</v>
      </c>
      <c r="G444" s="86">
        <v>1035</v>
      </c>
      <c r="H444" s="131"/>
      <c r="I444" s="132">
        <f>Table70346[[#This Row],[UNIT 
BOTTLE PRICE]]*Table70346[[#This Row],[QTY]]</f>
        <v>0</v>
      </c>
      <c r="J444" s="332"/>
      <c r="K444" s="320">
        <f>Table70346[[#This Row],[UNIT 
BOTTLE PRICE]]*0.1</f>
        <v>103.5</v>
      </c>
    </row>
    <row r="445" spans="1:11" s="43" customFormat="1" ht="34.799999999999997">
      <c r="A445" s="149" t="s">
        <v>644</v>
      </c>
      <c r="B445" s="227"/>
      <c r="C445" s="197"/>
      <c r="D445" s="44"/>
      <c r="E445" s="157"/>
      <c r="F445" s="44"/>
      <c r="G445" s="86"/>
      <c r="I445" s="133"/>
      <c r="J445" s="321"/>
      <c r="K445" s="320">
        <f>Table70346[[#This Row],[UNIT 
BOTTLE PRICE]]*0.1</f>
        <v>0</v>
      </c>
    </row>
    <row r="446" spans="1:11" s="43" customFormat="1" ht="24">
      <c r="A446" s="43" t="s">
        <v>1172</v>
      </c>
      <c r="B446" s="78" t="s">
        <v>777</v>
      </c>
      <c r="C446" s="44" t="s">
        <v>1237</v>
      </c>
      <c r="D446" s="44" t="s">
        <v>321</v>
      </c>
      <c r="E446" s="157" t="s">
        <v>180</v>
      </c>
      <c r="F446" s="44">
        <v>6</v>
      </c>
      <c r="G446" s="86">
        <v>365</v>
      </c>
      <c r="H446" s="131"/>
      <c r="I446" s="132">
        <f>Table70346[[#This Row],[UNIT 
BOTTLE PRICE]]*Table70346[[#This Row],[QTY]]</f>
        <v>0</v>
      </c>
      <c r="J446" s="332"/>
      <c r="K446" s="320">
        <f>Table70346[[#This Row],[UNIT 
BOTTLE PRICE]]*0.1</f>
        <v>36.5</v>
      </c>
    </row>
    <row r="447" spans="1:11" s="43" customFormat="1" ht="24">
      <c r="A447" s="43" t="s">
        <v>1171</v>
      </c>
      <c r="B447" s="78" t="s">
        <v>783</v>
      </c>
      <c r="C447" s="44" t="s">
        <v>1236</v>
      </c>
      <c r="D447" s="44" t="s">
        <v>321</v>
      </c>
      <c r="E447" s="157" t="s">
        <v>180</v>
      </c>
      <c r="F447" s="44">
        <v>6</v>
      </c>
      <c r="G447" s="86">
        <v>355</v>
      </c>
      <c r="H447" s="131"/>
      <c r="I447" s="132">
        <f>Table70346[[#This Row],[QTY]]*Table70346[[#This Row],[UNIT 
BOTTLE PRICE]]</f>
        <v>0</v>
      </c>
      <c r="J447" s="332"/>
      <c r="K447" s="320">
        <f>Table70346[[#This Row],[UNIT 
BOTTLE PRICE]]*0.1</f>
        <v>35.5</v>
      </c>
    </row>
    <row r="448" spans="1:11" s="43" customFormat="1" ht="24">
      <c r="A448" s="155" t="s">
        <v>323</v>
      </c>
      <c r="B448" s="78" t="s">
        <v>741</v>
      </c>
      <c r="C448" s="44" t="s">
        <v>1236</v>
      </c>
      <c r="D448" s="44" t="s">
        <v>321</v>
      </c>
      <c r="E448" s="157" t="s">
        <v>180</v>
      </c>
      <c r="F448" s="44">
        <v>6</v>
      </c>
      <c r="G448" s="86">
        <v>485</v>
      </c>
      <c r="H448" s="131"/>
      <c r="I448" s="132">
        <f>Table70346[[#This Row],[QTY]]*Table70346[[#This Row],[UNIT 
BOTTLE PRICE]]</f>
        <v>0</v>
      </c>
      <c r="J448" s="332"/>
      <c r="K448" s="320">
        <f>Table70346[[#This Row],[UNIT 
BOTTLE PRICE]]*0.1</f>
        <v>48.5</v>
      </c>
    </row>
    <row r="449" spans="1:11" s="43" customFormat="1" ht="34.799999999999997">
      <c r="A449" s="149" t="s">
        <v>646</v>
      </c>
      <c r="B449" s="78"/>
      <c r="C449" s="44"/>
      <c r="D449" s="44"/>
      <c r="E449" s="157"/>
      <c r="F449" s="44"/>
      <c r="G449" s="86"/>
      <c r="I449" s="133"/>
      <c r="J449" s="321"/>
      <c r="K449" s="320">
        <f>Table70346[[#This Row],[UNIT 
BOTTLE PRICE]]*0.1</f>
        <v>0</v>
      </c>
    </row>
    <row r="450" spans="1:11" s="43" customFormat="1" ht="24">
      <c r="A450" s="50" t="s">
        <v>787</v>
      </c>
      <c r="B450" s="78" t="s">
        <v>788</v>
      </c>
      <c r="C450" s="44" t="s">
        <v>1236</v>
      </c>
      <c r="D450" s="44" t="s">
        <v>321</v>
      </c>
      <c r="E450" s="157" t="str">
        <f>$E$402</f>
        <v>75cl</v>
      </c>
      <c r="F450" s="44">
        <v>1</v>
      </c>
      <c r="G450" s="86">
        <v>295</v>
      </c>
      <c r="H450" s="131"/>
      <c r="I450" s="132">
        <f>Table70346[[#This Row],[QTY]]*Table70346[[#This Row],[UNIT 
BOTTLE PRICE]]</f>
        <v>0</v>
      </c>
      <c r="J450" s="332"/>
      <c r="K450" s="320">
        <f>Table70346[[#This Row],[UNIT 
BOTTLE PRICE]]*0.1</f>
        <v>29.5</v>
      </c>
    </row>
    <row r="451" spans="1:11" s="43" customFormat="1" ht="34.799999999999997">
      <c r="A451" s="149" t="s">
        <v>1546</v>
      </c>
      <c r="B451" s="226"/>
      <c r="C451" s="44"/>
      <c r="D451" s="157"/>
      <c r="E451" s="80"/>
      <c r="F451" s="44"/>
      <c r="G451" s="217"/>
      <c r="I451" s="133"/>
      <c r="J451" s="332"/>
      <c r="K451" s="320"/>
    </row>
    <row r="452" spans="1:11" s="43" customFormat="1" ht="24">
      <c r="A452" s="354" t="s">
        <v>1703</v>
      </c>
      <c r="B452" s="226" t="s">
        <v>783</v>
      </c>
      <c r="C452" s="44" t="s">
        <v>1237</v>
      </c>
      <c r="D452" s="44" t="s">
        <v>321</v>
      </c>
      <c r="E452" s="157" t="s">
        <v>180</v>
      </c>
      <c r="F452" s="44">
        <v>1</v>
      </c>
      <c r="G452" s="217">
        <v>380</v>
      </c>
      <c r="H452" s="131"/>
      <c r="I452" s="132">
        <f>Table70346[[#This Row],[QTY]]*Table70346[[#This Row],[UNIT 
BOTTLE PRICE]]</f>
        <v>0</v>
      </c>
      <c r="J452" s="332"/>
      <c r="K452" s="320"/>
    </row>
    <row r="453" spans="1:11" s="43" customFormat="1" ht="34.799999999999997">
      <c r="A453" s="149" t="s">
        <v>1188</v>
      </c>
      <c r="B453" s="78"/>
      <c r="C453" s="44"/>
      <c r="D453" s="44"/>
      <c r="E453" s="157"/>
      <c r="F453" s="44"/>
      <c r="G453" s="86"/>
      <c r="I453" s="133"/>
      <c r="J453" s="321"/>
      <c r="K453" s="320">
        <f>Table70346[[#This Row],[UNIT 
BOTTLE PRICE]]*0.1</f>
        <v>0</v>
      </c>
    </row>
    <row r="454" spans="1:11" s="43" customFormat="1" ht="24">
      <c r="A454" s="43" t="s">
        <v>416</v>
      </c>
      <c r="B454" s="152" t="s">
        <v>703</v>
      </c>
      <c r="C454" s="44" t="s">
        <v>1237</v>
      </c>
      <c r="D454" s="44" t="s">
        <v>321</v>
      </c>
      <c r="E454" s="157" t="s">
        <v>180</v>
      </c>
      <c r="F454" s="44">
        <v>1</v>
      </c>
      <c r="G454" s="86">
        <v>476.5</v>
      </c>
      <c r="H454" s="131"/>
      <c r="I454" s="132">
        <f>Table70346[[#This Row],[UNIT 
BOTTLE PRICE]]*Table70346[[#This Row],[QTY]]</f>
        <v>0</v>
      </c>
      <c r="J454" s="332"/>
      <c r="K454" s="320">
        <f>Table70346[[#This Row],[UNIT 
BOTTLE PRICE]]*0.1</f>
        <v>47.650000000000006</v>
      </c>
    </row>
    <row r="455" spans="1:11" s="43" customFormat="1" ht="36.6">
      <c r="A455" s="148" t="s">
        <v>1189</v>
      </c>
      <c r="B455" s="229"/>
      <c r="C455" s="201"/>
      <c r="D455" s="44"/>
      <c r="E455" s="157"/>
      <c r="F455" s="44"/>
      <c r="G455" s="86"/>
      <c r="I455" s="133"/>
      <c r="J455" s="321"/>
      <c r="K455" s="320">
        <f>Table70346[[#This Row],[UNIT 
BOTTLE PRICE]]*0.1</f>
        <v>0</v>
      </c>
    </row>
    <row r="456" spans="1:11" s="43" customFormat="1" ht="24">
      <c r="A456" s="50" t="s">
        <v>1173</v>
      </c>
      <c r="B456" s="152" t="s">
        <v>786</v>
      </c>
      <c r="C456" s="44" t="s">
        <v>1236</v>
      </c>
      <c r="D456" s="44">
        <v>2012</v>
      </c>
      <c r="E456" s="157" t="str">
        <f>$E$402</f>
        <v>75cl</v>
      </c>
      <c r="F456" s="44">
        <v>1</v>
      </c>
      <c r="G456" s="86">
        <v>1350</v>
      </c>
      <c r="H456" s="131"/>
      <c r="I456" s="132">
        <f>Table70346[[#This Row],[UNIT 
BOTTLE PRICE]]*Table70346[[#This Row],[QTY]]</f>
        <v>0</v>
      </c>
      <c r="J456" s="332"/>
      <c r="K456" s="320">
        <f>Table70346[[#This Row],[UNIT 
BOTTLE PRICE]]*0.1</f>
        <v>135</v>
      </c>
    </row>
    <row r="457" spans="1:11" s="43" customFormat="1" ht="24">
      <c r="A457" s="191" t="s">
        <v>1174</v>
      </c>
      <c r="B457" s="152" t="s">
        <v>786</v>
      </c>
      <c r="C457" s="44" t="s">
        <v>1236</v>
      </c>
      <c r="D457" s="44">
        <v>2010</v>
      </c>
      <c r="E457" s="157" t="str">
        <f>$E$402</f>
        <v>75cl</v>
      </c>
      <c r="F457" s="44">
        <v>1</v>
      </c>
      <c r="G457" s="86">
        <v>1350</v>
      </c>
      <c r="H457" s="131"/>
      <c r="I457" s="132"/>
      <c r="J457" s="321"/>
      <c r="K457" s="320">
        <f>Table70346[[#This Row],[UNIT 
BOTTLE PRICE]]*0.1</f>
        <v>135</v>
      </c>
    </row>
    <row r="458" spans="1:11" s="43" customFormat="1" ht="34.799999999999997">
      <c r="A458" s="149" t="s">
        <v>581</v>
      </c>
      <c r="B458" s="78"/>
      <c r="C458" s="44"/>
      <c r="D458" s="44"/>
      <c r="E458" s="157"/>
      <c r="F458" s="44"/>
      <c r="G458" s="86"/>
      <c r="I458" s="133"/>
      <c r="J458" s="321"/>
      <c r="K458" s="320">
        <f>Table70346[[#This Row],[UNIT 
BOTTLE PRICE]]*0.1</f>
        <v>0</v>
      </c>
    </row>
    <row r="459" spans="1:11" s="43" customFormat="1" ht="24">
      <c r="A459" s="190" t="s">
        <v>789</v>
      </c>
      <c r="B459" s="78" t="s">
        <v>777</v>
      </c>
      <c r="C459" s="44" t="s">
        <v>1236</v>
      </c>
      <c r="D459" s="44">
        <v>2013</v>
      </c>
      <c r="E459" s="157" t="s">
        <v>180</v>
      </c>
      <c r="F459" s="44">
        <v>1</v>
      </c>
      <c r="G459" s="86">
        <v>1235</v>
      </c>
      <c r="H459" s="131"/>
      <c r="I459" s="132">
        <f>Table70346[[#This Row],[UNIT 
BOTTLE PRICE]]*Table70346[[#This Row],[QTY]]</f>
        <v>0</v>
      </c>
      <c r="J459" s="332"/>
      <c r="K459" s="320">
        <f>Table70346[[#This Row],[UNIT 
BOTTLE PRICE]]*0.1</f>
        <v>123.5</v>
      </c>
    </row>
    <row r="460" spans="1:11" s="43" customFormat="1" ht="24">
      <c r="A460" s="159" t="s">
        <v>324</v>
      </c>
      <c r="B460" s="230"/>
      <c r="C460" s="202"/>
      <c r="D460" s="207"/>
      <c r="E460" s="207"/>
      <c r="F460" s="212"/>
      <c r="G460" s="219"/>
      <c r="H460" s="134"/>
      <c r="I460" s="134"/>
      <c r="J460" s="321"/>
      <c r="K460" s="320">
        <f>Table70346[[#This Row],[UNIT 
BOTTLE PRICE]]*0.1</f>
        <v>0</v>
      </c>
    </row>
    <row r="461" spans="1:11" s="43" customFormat="1" ht="36.6">
      <c r="A461" s="148" t="s">
        <v>1186</v>
      </c>
      <c r="B461" s="227"/>
      <c r="C461" s="197"/>
      <c r="D461" s="44"/>
      <c r="E461" s="157"/>
      <c r="F461" s="44"/>
      <c r="G461" s="86"/>
      <c r="I461" s="133"/>
      <c r="J461" s="321"/>
      <c r="K461" s="320">
        <f>Table70346[[#This Row],[UNIT 
BOTTLE PRICE]]*0.1</f>
        <v>0</v>
      </c>
    </row>
    <row r="462" spans="1:11" s="43" customFormat="1" ht="24">
      <c r="A462" s="190" t="s">
        <v>325</v>
      </c>
      <c r="B462" s="78" t="s">
        <v>790</v>
      </c>
      <c r="C462" s="44" t="s">
        <v>930</v>
      </c>
      <c r="D462" s="44">
        <v>2014</v>
      </c>
      <c r="E462" s="157" t="s">
        <v>180</v>
      </c>
      <c r="F462" s="44">
        <v>6</v>
      </c>
      <c r="G462" s="86">
        <v>1980.98</v>
      </c>
      <c r="H462" s="131"/>
      <c r="I462" s="132">
        <f>Table70346[[#This Row],[UNIT 
BOTTLE PRICE]]*Table70346[[#This Row],[QTY]]</f>
        <v>0</v>
      </c>
      <c r="J462" s="332"/>
      <c r="K462" s="320">
        <f>Table70346[[#This Row],[UNIT 
BOTTLE PRICE]]*0.1</f>
        <v>198.09800000000001</v>
      </c>
    </row>
    <row r="463" spans="1:11" s="43" customFormat="1" ht="24">
      <c r="A463" s="120" t="s">
        <v>325</v>
      </c>
      <c r="B463" s="78" t="s">
        <v>790</v>
      </c>
      <c r="C463" s="44" t="s">
        <v>930</v>
      </c>
      <c r="D463" s="44">
        <v>2018</v>
      </c>
      <c r="E463" s="157" t="s">
        <v>180</v>
      </c>
      <c r="F463" s="44">
        <v>6</v>
      </c>
      <c r="G463" s="86">
        <v>1680</v>
      </c>
      <c r="H463" s="131"/>
      <c r="I463" s="132">
        <f>Table70346[[#This Row],[UNIT 
BOTTLE PRICE]]*Table70346[[#This Row],[QTY]]</f>
        <v>0</v>
      </c>
      <c r="J463" s="332"/>
      <c r="K463" s="320">
        <f>Table70346[[#This Row],[UNIT 
BOTTLE PRICE]]*0.1</f>
        <v>168</v>
      </c>
    </row>
    <row r="464" spans="1:11" s="43" customFormat="1" ht="36.6">
      <c r="A464" s="148" t="s">
        <v>1187</v>
      </c>
      <c r="B464" s="78"/>
      <c r="C464" s="44"/>
      <c r="D464" s="206"/>
      <c r="E464" s="196"/>
      <c r="F464" s="44"/>
      <c r="G464" s="86"/>
      <c r="I464" s="133"/>
      <c r="J464" s="321"/>
      <c r="K464" s="320">
        <f>Table70346[[#This Row],[UNIT 
BOTTLE PRICE]]*0.1</f>
        <v>0</v>
      </c>
    </row>
    <row r="465" spans="1:11" s="43" customFormat="1" ht="24">
      <c r="A465" s="120" t="s">
        <v>1704</v>
      </c>
      <c r="B465" s="152" t="s">
        <v>1216</v>
      </c>
      <c r="C465" s="105" t="s">
        <v>929</v>
      </c>
      <c r="D465" s="44">
        <v>2021</v>
      </c>
      <c r="E465" s="157" t="s">
        <v>180</v>
      </c>
      <c r="F465" s="44">
        <v>6</v>
      </c>
      <c r="G465" s="86">
        <v>55</v>
      </c>
      <c r="H465" s="131"/>
      <c r="I465" s="132">
        <f>Table70346[[#This Row],[UNIT 
BOTTLE PRICE]]*Table70346[[#This Row],[QTY]]</f>
        <v>0</v>
      </c>
      <c r="J465" s="321"/>
      <c r="K465" s="320">
        <f>Table70346[[#This Row],[UNIT 
BOTTLE PRICE]]*0.1</f>
        <v>5.5</v>
      </c>
    </row>
    <row r="466" spans="1:11" s="43" customFormat="1" ht="24">
      <c r="A466" s="50" t="s">
        <v>1175</v>
      </c>
      <c r="B466" s="152" t="s">
        <v>1217</v>
      </c>
      <c r="C466" s="105" t="s">
        <v>928</v>
      </c>
      <c r="D466" s="44">
        <v>2021</v>
      </c>
      <c r="E466" s="157" t="s">
        <v>180</v>
      </c>
      <c r="F466" s="44">
        <v>6</v>
      </c>
      <c r="G466" s="86">
        <v>59</v>
      </c>
      <c r="H466" s="131"/>
      <c r="I466" s="132">
        <f>Table70346[[#This Row],[UNIT 
BOTTLE PRICE]]*Table70346[[#This Row],[QTY]]</f>
        <v>0</v>
      </c>
      <c r="J466" s="332"/>
      <c r="K466" s="320">
        <f>Table70346[[#This Row],[UNIT 
BOTTLE PRICE]]*0.1</f>
        <v>5.9</v>
      </c>
    </row>
    <row r="467" spans="1:11" s="43" customFormat="1" ht="24">
      <c r="A467" s="50" t="s">
        <v>1176</v>
      </c>
      <c r="B467" s="152" t="s">
        <v>792</v>
      </c>
      <c r="C467" s="105" t="s">
        <v>928</v>
      </c>
      <c r="D467" s="44">
        <v>2021</v>
      </c>
      <c r="E467" s="157" t="s">
        <v>180</v>
      </c>
      <c r="F467" s="44">
        <v>6</v>
      </c>
      <c r="G467" s="86">
        <v>75</v>
      </c>
      <c r="H467" s="131"/>
      <c r="I467" s="132">
        <f>Table70346[[#This Row],[UNIT 
BOTTLE PRICE]]*Table70346[[#This Row],[QTY]]</f>
        <v>0</v>
      </c>
      <c r="J467" s="332"/>
      <c r="K467" s="320">
        <f>Table70346[[#This Row],[UNIT 
BOTTLE PRICE]]*0.1</f>
        <v>7.5</v>
      </c>
    </row>
    <row r="468" spans="1:11" s="43" customFormat="1" ht="24">
      <c r="A468" s="50" t="s">
        <v>1177</v>
      </c>
      <c r="B468" s="152" t="s">
        <v>1218</v>
      </c>
      <c r="C468" s="105" t="s">
        <v>930</v>
      </c>
      <c r="D468" s="44">
        <v>2020</v>
      </c>
      <c r="E468" s="157" t="s">
        <v>180</v>
      </c>
      <c r="F468" s="44">
        <v>6</v>
      </c>
      <c r="G468" s="86">
        <v>49</v>
      </c>
      <c r="H468" s="131"/>
      <c r="I468" s="132">
        <f>Table70346[[#This Row],[UNIT 
BOTTLE PRICE]]*Table70346[[#This Row],[QTY]]</f>
        <v>0</v>
      </c>
      <c r="J468" s="332"/>
      <c r="K468" s="320">
        <f>Table70346[[#This Row],[UNIT 
BOTTLE PRICE]]*0.1</f>
        <v>4.9000000000000004</v>
      </c>
    </row>
    <row r="469" spans="1:11" s="43" customFormat="1" ht="24">
      <c r="A469" s="50" t="s">
        <v>1178</v>
      </c>
      <c r="B469" s="152" t="s">
        <v>796</v>
      </c>
      <c r="C469" s="105" t="s">
        <v>930</v>
      </c>
      <c r="D469" s="44">
        <v>2018</v>
      </c>
      <c r="E469" s="157" t="s">
        <v>180</v>
      </c>
      <c r="F469" s="44">
        <v>6</v>
      </c>
      <c r="G469" s="86">
        <v>95</v>
      </c>
      <c r="H469" s="131"/>
      <c r="I469" s="132">
        <f>Table70346[[#This Row],[UNIT 
BOTTLE PRICE]]*Table70346[[#This Row],[QTY]]</f>
        <v>0</v>
      </c>
      <c r="J469" s="332"/>
      <c r="K469" s="320">
        <f>Table70346[[#This Row],[UNIT 
BOTTLE PRICE]]*0.1</f>
        <v>9.5</v>
      </c>
    </row>
    <row r="470" spans="1:11" s="43" customFormat="1" ht="24">
      <c r="A470" s="50" t="s">
        <v>1179</v>
      </c>
      <c r="B470" s="152" t="s">
        <v>1219</v>
      </c>
      <c r="C470" s="105" t="s">
        <v>930</v>
      </c>
      <c r="D470" s="44">
        <v>2019</v>
      </c>
      <c r="E470" s="157" t="s">
        <v>180</v>
      </c>
      <c r="F470" s="44">
        <v>6</v>
      </c>
      <c r="G470" s="86">
        <v>109</v>
      </c>
      <c r="H470" s="131"/>
      <c r="I470" s="132">
        <f>Table70346[[#This Row],[UNIT 
BOTTLE PRICE]]*Table70346[[#This Row],[QTY]]</f>
        <v>0</v>
      </c>
      <c r="J470" s="332"/>
      <c r="K470" s="320">
        <f>Table70346[[#This Row],[UNIT 
BOTTLE PRICE]]*0.1</f>
        <v>10.9</v>
      </c>
    </row>
    <row r="471" spans="1:11" s="43" customFormat="1" ht="24">
      <c r="A471" s="50" t="s">
        <v>1180</v>
      </c>
      <c r="B471" s="152" t="s">
        <v>796</v>
      </c>
      <c r="C471" s="105" t="s">
        <v>930</v>
      </c>
      <c r="D471" s="44">
        <v>2016</v>
      </c>
      <c r="E471" s="157" t="s">
        <v>180</v>
      </c>
      <c r="F471" s="44">
        <v>6</v>
      </c>
      <c r="G471" s="86">
        <v>195</v>
      </c>
      <c r="H471" s="131"/>
      <c r="I471" s="132">
        <f>Table70346[[#This Row],[UNIT 
BOTTLE PRICE]]*Table70346[[#This Row],[QTY]]</f>
        <v>0</v>
      </c>
      <c r="J471" s="332"/>
      <c r="K471" s="320">
        <f>Table70346[[#This Row],[UNIT 
BOTTLE PRICE]]*0.1</f>
        <v>19.5</v>
      </c>
    </row>
    <row r="472" spans="1:11" s="43" customFormat="1" ht="24">
      <c r="A472" s="50" t="s">
        <v>1181</v>
      </c>
      <c r="B472" s="152" t="s">
        <v>796</v>
      </c>
      <c r="C472" s="105" t="s">
        <v>930</v>
      </c>
      <c r="D472" s="44">
        <v>2015</v>
      </c>
      <c r="E472" s="157" t="s">
        <v>180</v>
      </c>
      <c r="F472" s="44">
        <v>6</v>
      </c>
      <c r="G472" s="86">
        <v>585</v>
      </c>
      <c r="H472" s="131"/>
      <c r="I472" s="132">
        <f>Table70346[[#This Row],[UNIT 
BOTTLE PRICE]]*Table70346[[#This Row],[QTY]]</f>
        <v>0</v>
      </c>
      <c r="J472" s="332"/>
      <c r="K472" s="320">
        <f>Table70346[[#This Row],[UNIT 
BOTTLE PRICE]]*0.1</f>
        <v>58.5</v>
      </c>
    </row>
    <row r="473" spans="1:11" s="43" customFormat="1" ht="36.6">
      <c r="A473" s="147" t="s">
        <v>1183</v>
      </c>
      <c r="B473" s="227"/>
      <c r="C473" s="197"/>
      <c r="D473" s="44"/>
      <c r="E473" s="157"/>
      <c r="F473" s="44"/>
      <c r="G473" s="86"/>
      <c r="I473" s="133"/>
      <c r="J473" s="321"/>
      <c r="K473" s="320">
        <f>Table70346[[#This Row],[UNIT 
BOTTLE PRICE]]*0.1</f>
        <v>0</v>
      </c>
    </row>
    <row r="474" spans="1:11" s="43" customFormat="1" ht="24">
      <c r="A474" s="50" t="s">
        <v>791</v>
      </c>
      <c r="B474" s="228" t="s">
        <v>741</v>
      </c>
      <c r="C474" s="198" t="s">
        <v>928</v>
      </c>
      <c r="D474" s="44">
        <v>2019</v>
      </c>
      <c r="E474" s="157" t="s">
        <v>180</v>
      </c>
      <c r="F474" s="44">
        <v>6</v>
      </c>
      <c r="G474" s="86">
        <v>199.82</v>
      </c>
      <c r="H474" s="131"/>
      <c r="I474" s="132">
        <f>Table70346[[#This Row],[UNIT 
BOTTLE PRICE]]*Table70346[[#This Row],[QTY]]</f>
        <v>0</v>
      </c>
      <c r="J474" s="332"/>
      <c r="K474" s="320">
        <f>Table70346[[#This Row],[UNIT 
BOTTLE PRICE]]*0.1</f>
        <v>19.981999999999999</v>
      </c>
    </row>
    <row r="475" spans="1:11" s="43" customFormat="1" ht="36.6">
      <c r="A475" s="148" t="s">
        <v>1184</v>
      </c>
      <c r="B475" s="227"/>
      <c r="C475" s="197"/>
      <c r="D475" s="44"/>
      <c r="E475" s="157"/>
      <c r="F475" s="44"/>
      <c r="G475" s="86"/>
      <c r="I475" s="133"/>
      <c r="J475" s="321"/>
      <c r="K475" s="320">
        <f>Table70346[[#This Row],[UNIT 
BOTTLE PRICE]]*0.1</f>
        <v>0</v>
      </c>
    </row>
    <row r="476" spans="1:11" s="43" customFormat="1" ht="24">
      <c r="A476" s="50" t="s">
        <v>1182</v>
      </c>
      <c r="B476" s="78" t="s">
        <v>792</v>
      </c>
      <c r="C476" s="44" t="s">
        <v>928</v>
      </c>
      <c r="D476" s="44">
        <v>2021</v>
      </c>
      <c r="E476" s="157" t="s">
        <v>180</v>
      </c>
      <c r="F476" s="44">
        <v>6</v>
      </c>
      <c r="G476" s="86">
        <v>39.9</v>
      </c>
      <c r="H476" s="131"/>
      <c r="I476" s="132">
        <f>Table70346[[#This Row],[UNIT 
BOTTLE PRICE]]*Table70346[[#This Row],[QTY]]</f>
        <v>0</v>
      </c>
      <c r="J476" s="332"/>
      <c r="K476" s="320">
        <f>Table70346[[#This Row],[UNIT 
BOTTLE PRICE]]*0.1</f>
        <v>3.99</v>
      </c>
    </row>
    <row r="477" spans="1:11" s="43" customFormat="1" ht="24">
      <c r="A477" s="50" t="s">
        <v>1190</v>
      </c>
      <c r="B477" s="78" t="s">
        <v>793</v>
      </c>
      <c r="C477" s="44" t="s">
        <v>928</v>
      </c>
      <c r="D477" s="44" t="s">
        <v>321</v>
      </c>
      <c r="E477" s="157" t="s">
        <v>180</v>
      </c>
      <c r="F477" s="44">
        <v>6</v>
      </c>
      <c r="G477" s="86">
        <v>48</v>
      </c>
      <c r="H477" s="131"/>
      <c r="I477" s="132">
        <f>Table70346[[#This Row],[UNIT 
BOTTLE PRICE]]*Table70346[[#This Row],[QTY]]</f>
        <v>0</v>
      </c>
      <c r="J477" s="332"/>
      <c r="K477" s="320">
        <f>Table70346[[#This Row],[UNIT 
BOTTLE PRICE]]*0.1</f>
        <v>4.8000000000000007</v>
      </c>
    </row>
    <row r="478" spans="1:11" s="43" customFormat="1" ht="24">
      <c r="A478" s="50" t="s">
        <v>1191</v>
      </c>
      <c r="B478" s="78" t="s">
        <v>793</v>
      </c>
      <c r="C478" s="44" t="s">
        <v>928</v>
      </c>
      <c r="D478" s="44" t="s">
        <v>321</v>
      </c>
      <c r="E478" s="157" t="s">
        <v>180</v>
      </c>
      <c r="F478" s="44">
        <v>6</v>
      </c>
      <c r="G478" s="86">
        <v>48</v>
      </c>
      <c r="H478" s="131"/>
      <c r="I478" s="132">
        <f>Table70346[[#This Row],[UNIT 
BOTTLE PRICE]]*Table70346[[#This Row],[QTY]]</f>
        <v>0</v>
      </c>
      <c r="J478" s="332"/>
      <c r="K478" s="320">
        <f>Table70346[[#This Row],[UNIT 
BOTTLE PRICE]]*0.1</f>
        <v>4.8000000000000007</v>
      </c>
    </row>
    <row r="479" spans="1:11" s="43" customFormat="1" ht="24">
      <c r="A479" s="50" t="s">
        <v>1192</v>
      </c>
      <c r="B479" s="78" t="s">
        <v>793</v>
      </c>
      <c r="C479" s="44" t="s">
        <v>937</v>
      </c>
      <c r="D479" s="44" t="s">
        <v>321</v>
      </c>
      <c r="E479" s="157" t="s">
        <v>180</v>
      </c>
      <c r="F479" s="44">
        <v>6</v>
      </c>
      <c r="G479" s="86">
        <v>48</v>
      </c>
      <c r="H479" s="131"/>
      <c r="I479" s="132">
        <f>Table70346[[#This Row],[UNIT 
BOTTLE PRICE]]*Table70346[[#This Row],[QTY]]</f>
        <v>0</v>
      </c>
      <c r="J479" s="332"/>
      <c r="K479" s="320">
        <f>Table70346[[#This Row],[UNIT 
BOTTLE PRICE]]*0.1</f>
        <v>4.8000000000000007</v>
      </c>
    </row>
    <row r="480" spans="1:11" s="43" customFormat="1" ht="24">
      <c r="A480" s="50" t="s">
        <v>794</v>
      </c>
      <c r="B480" s="152" t="s">
        <v>795</v>
      </c>
      <c r="C480" s="105" t="s">
        <v>930</v>
      </c>
      <c r="D480" s="44">
        <v>2016</v>
      </c>
      <c r="E480" s="157" t="s">
        <v>180</v>
      </c>
      <c r="F480" s="44">
        <v>7</v>
      </c>
      <c r="G480" s="86">
        <v>169.5</v>
      </c>
      <c r="H480" s="131"/>
      <c r="I480" s="132">
        <f>Table70346[[#This Row],[UNIT 
BOTTLE PRICE]]*Table70346[[#This Row],[QTY]]</f>
        <v>0</v>
      </c>
      <c r="J480" s="332"/>
      <c r="K480" s="320">
        <f>Table70346[[#This Row],[UNIT 
BOTTLE PRICE]]*0.1</f>
        <v>16.95</v>
      </c>
    </row>
    <row r="481" spans="1:11" s="43" customFormat="1" ht="36.6">
      <c r="A481" s="148" t="s">
        <v>1185</v>
      </c>
      <c r="B481" s="227"/>
      <c r="C481" s="197"/>
      <c r="D481" s="44"/>
      <c r="E481" s="157"/>
      <c r="F481" s="44"/>
      <c r="G481" s="86"/>
      <c r="I481" s="133"/>
      <c r="J481" s="321"/>
      <c r="K481" s="320">
        <f>Table70346[[#This Row],[UNIT 
BOTTLE PRICE]]*0.1</f>
        <v>0</v>
      </c>
    </row>
    <row r="482" spans="1:11" s="43" customFormat="1" ht="24">
      <c r="A482" s="150" t="s">
        <v>1193</v>
      </c>
      <c r="B482" s="78" t="s">
        <v>741</v>
      </c>
      <c r="C482" s="44" t="s">
        <v>928</v>
      </c>
      <c r="D482" s="44">
        <v>2020</v>
      </c>
      <c r="E482" s="157" t="s">
        <v>180</v>
      </c>
      <c r="F482" s="44">
        <v>6</v>
      </c>
      <c r="G482" s="86">
        <v>25</v>
      </c>
      <c r="H482" s="131"/>
      <c r="I482" s="132">
        <f>Table70346[[#This Row],[UNIT 
BOTTLE PRICE]]*Table70346[[#This Row],[QTY]]</f>
        <v>0</v>
      </c>
      <c r="J482" s="332"/>
      <c r="K482" s="320">
        <f>Table70346[[#This Row],[UNIT 
BOTTLE PRICE]]*0.1</f>
        <v>2.5</v>
      </c>
    </row>
    <row r="483" spans="1:11" s="43" customFormat="1" ht="24">
      <c r="A483" s="150" t="s">
        <v>1194</v>
      </c>
      <c r="B483" s="228" t="s">
        <v>792</v>
      </c>
      <c r="C483" s="198" t="s">
        <v>928</v>
      </c>
      <c r="D483" s="44">
        <v>2020</v>
      </c>
      <c r="E483" s="157" t="s">
        <v>180</v>
      </c>
      <c r="F483" s="44">
        <v>12</v>
      </c>
      <c r="G483" s="86">
        <v>29.99</v>
      </c>
      <c r="H483" s="131"/>
      <c r="I483" s="132">
        <f>Table70346[[#This Row],[UNIT 
BOTTLE PRICE]]*Table70346[[#This Row],[QTY]]</f>
        <v>0</v>
      </c>
      <c r="J483" s="332"/>
      <c r="K483" s="320">
        <f>Table70346[[#This Row],[UNIT 
BOTTLE PRICE]]*0.1</f>
        <v>2.9990000000000001</v>
      </c>
    </row>
    <row r="484" spans="1:11" s="43" customFormat="1" ht="24">
      <c r="A484" s="150" t="s">
        <v>945</v>
      </c>
      <c r="B484" s="226" t="s">
        <v>745</v>
      </c>
      <c r="C484" s="44" t="s">
        <v>928</v>
      </c>
      <c r="D484" s="157">
        <v>2021</v>
      </c>
      <c r="E484" s="80" t="s">
        <v>180</v>
      </c>
      <c r="F484" s="44">
        <v>6</v>
      </c>
      <c r="G484" s="217">
        <v>35</v>
      </c>
      <c r="H484" s="131"/>
      <c r="I484" s="132">
        <f>Table70346[[#This Row],[UNIT 
BOTTLE PRICE]]*Table70346[[#This Row],[QTY]]</f>
        <v>0</v>
      </c>
      <c r="J484" s="332"/>
      <c r="K484" s="320">
        <f>Table70346[[#This Row],[UNIT 
BOTTLE PRICE]]*0.1</f>
        <v>3.5</v>
      </c>
    </row>
    <row r="485" spans="1:11" s="43" customFormat="1" ht="24">
      <c r="A485" s="150" t="s">
        <v>1195</v>
      </c>
      <c r="B485" s="228" t="s">
        <v>796</v>
      </c>
      <c r="C485" s="198" t="s">
        <v>930</v>
      </c>
      <c r="D485" s="44">
        <v>2018</v>
      </c>
      <c r="E485" s="157" t="s">
        <v>180</v>
      </c>
      <c r="F485" s="44">
        <v>6</v>
      </c>
      <c r="G485" s="86">
        <v>55</v>
      </c>
      <c r="H485" s="131"/>
      <c r="I485" s="132">
        <f>Table70346[[#This Row],[UNIT 
BOTTLE PRICE]]*Table70346[[#This Row],[QTY]]</f>
        <v>0</v>
      </c>
      <c r="J485" s="332"/>
      <c r="K485" s="320">
        <f>Table70346[[#This Row],[UNIT 
BOTTLE PRICE]]*0.1</f>
        <v>5.5</v>
      </c>
    </row>
    <row r="486" spans="1:11" s="43" customFormat="1" ht="24">
      <c r="A486" s="150" t="s">
        <v>1196</v>
      </c>
      <c r="B486" s="228" t="s">
        <v>797</v>
      </c>
      <c r="C486" s="198" t="s">
        <v>930</v>
      </c>
      <c r="D486" s="44">
        <v>2017</v>
      </c>
      <c r="E486" s="157" t="s">
        <v>180</v>
      </c>
      <c r="F486" s="44">
        <v>12</v>
      </c>
      <c r="G486" s="86">
        <v>89</v>
      </c>
      <c r="H486" s="131"/>
      <c r="I486" s="132">
        <f>Table70346[[#This Row],[UNIT 
BOTTLE PRICE]]*Table70346[[#This Row],[QTY]]</f>
        <v>0</v>
      </c>
      <c r="J486" s="332"/>
      <c r="K486" s="320">
        <f>Table70346[[#This Row],[UNIT 
BOTTLE PRICE]]*0.1</f>
        <v>8.9</v>
      </c>
    </row>
    <row r="487" spans="1:11" s="43" customFormat="1" ht="24">
      <c r="A487" s="150" t="s">
        <v>1197</v>
      </c>
      <c r="B487" s="228" t="s">
        <v>797</v>
      </c>
      <c r="C487" s="198" t="s">
        <v>930</v>
      </c>
      <c r="D487" s="44">
        <v>2016</v>
      </c>
      <c r="E487" s="157" t="s">
        <v>180</v>
      </c>
      <c r="F487" s="44">
        <v>12</v>
      </c>
      <c r="G487" s="86">
        <v>89</v>
      </c>
      <c r="H487" s="131"/>
      <c r="I487" s="132">
        <f>Table70346[[#This Row],[UNIT 
BOTTLE PRICE]]*Table70346[[#This Row],[QTY]]</f>
        <v>0</v>
      </c>
      <c r="J487" s="332"/>
      <c r="K487" s="320">
        <f>Table70346[[#This Row],[UNIT 
BOTTLE PRICE]]*0.1</f>
        <v>8.9</v>
      </c>
    </row>
    <row r="488" spans="1:11" s="43" customFormat="1" ht="36.6">
      <c r="A488" s="148" t="s">
        <v>1233</v>
      </c>
      <c r="B488" s="152"/>
      <c r="C488" s="105"/>
      <c r="D488" s="44"/>
      <c r="E488" s="157"/>
      <c r="F488" s="44"/>
      <c r="G488" s="86"/>
      <c r="I488" s="133"/>
      <c r="J488" s="321"/>
      <c r="K488" s="320">
        <f>Table70346[[#This Row],[UNIT 
BOTTLE PRICE]]*0.1</f>
        <v>0</v>
      </c>
    </row>
    <row r="489" spans="1:11" s="43" customFormat="1" ht="24">
      <c r="A489" s="150" t="s">
        <v>1198</v>
      </c>
      <c r="B489" s="78" t="s">
        <v>798</v>
      </c>
      <c r="C489" s="44" t="s">
        <v>928</v>
      </c>
      <c r="D489" s="44">
        <v>2021</v>
      </c>
      <c r="E489" s="157" t="s">
        <v>180</v>
      </c>
      <c r="F489" s="213">
        <v>6</v>
      </c>
      <c r="G489" s="86">
        <v>49</v>
      </c>
      <c r="H489" s="131"/>
      <c r="I489" s="132">
        <f>Table70346[[#This Row],[UNIT 
BOTTLE PRICE]]*Table70346[[#This Row],[QTY]]</f>
        <v>0</v>
      </c>
      <c r="J489" s="332"/>
      <c r="K489" s="320">
        <f>Table70346[[#This Row],[UNIT 
BOTTLE PRICE]]*0.1</f>
        <v>4.9000000000000004</v>
      </c>
    </row>
    <row r="490" spans="1:11" s="43" customFormat="1" ht="24">
      <c r="A490" s="159" t="s">
        <v>1412</v>
      </c>
      <c r="B490" s="230"/>
      <c r="C490" s="202"/>
      <c r="D490" s="207"/>
      <c r="E490" s="207"/>
      <c r="F490" s="212"/>
      <c r="G490" s="219"/>
      <c r="H490" s="134"/>
      <c r="I490" s="134"/>
      <c r="J490" s="321"/>
      <c r="K490" s="320">
        <f>Table70346[[#This Row],[UNIT 
BOTTLE PRICE]]*0.1</f>
        <v>0</v>
      </c>
    </row>
    <row r="491" spans="1:11" s="43" customFormat="1" ht="34.799999999999997">
      <c r="A491" s="149" t="s">
        <v>1413</v>
      </c>
      <c r="B491" s="226"/>
      <c r="C491" s="44"/>
      <c r="D491" s="157"/>
      <c r="E491" s="80"/>
      <c r="F491" s="213"/>
      <c r="G491" s="217"/>
      <c r="I491" s="133"/>
      <c r="J491" s="321"/>
      <c r="K491" s="320">
        <f>Table70346[[#This Row],[UNIT 
BOTTLE PRICE]]*0.1</f>
        <v>0</v>
      </c>
    </row>
    <row r="492" spans="1:11" s="43" customFormat="1" ht="24">
      <c r="A492" s="254" t="s">
        <v>1423</v>
      </c>
      <c r="B492" s="226" t="s">
        <v>1416</v>
      </c>
      <c r="C492" s="44" t="s">
        <v>928</v>
      </c>
      <c r="D492" s="196">
        <v>2017</v>
      </c>
      <c r="E492" s="80" t="s">
        <v>180</v>
      </c>
      <c r="F492" s="260">
        <v>6</v>
      </c>
      <c r="G492" s="217">
        <v>115</v>
      </c>
      <c r="H492" s="131"/>
      <c r="I492" s="132">
        <f>Table70346[[#This Row],[UNIT 
BOTTLE PRICE]]*Table70346[[#This Row],[QTY]]</f>
        <v>0</v>
      </c>
      <c r="J492" s="332"/>
      <c r="K492" s="320">
        <f>Table70346[[#This Row],[UNIT 
BOTTLE PRICE]]*0.1</f>
        <v>11.5</v>
      </c>
    </row>
    <row r="493" spans="1:11" s="43" customFormat="1" ht="34.799999999999997">
      <c r="A493" s="149" t="s">
        <v>1414</v>
      </c>
      <c r="B493" s="226"/>
      <c r="C493" s="44"/>
      <c r="D493" s="157"/>
      <c r="E493" s="80"/>
      <c r="F493" s="213"/>
      <c r="G493" s="217"/>
      <c r="I493" s="133"/>
      <c r="J493" s="321"/>
      <c r="K493" s="320">
        <f>Table70346[[#This Row],[UNIT 
BOTTLE PRICE]]*0.1</f>
        <v>0</v>
      </c>
    </row>
    <row r="494" spans="1:11" s="43" customFormat="1" ht="24">
      <c r="A494" s="254" t="s">
        <v>1417</v>
      </c>
      <c r="B494" s="226" t="s">
        <v>1418</v>
      </c>
      <c r="C494" s="44" t="s">
        <v>930</v>
      </c>
      <c r="D494" s="196">
        <v>2018</v>
      </c>
      <c r="E494" s="80" t="s">
        <v>180</v>
      </c>
      <c r="F494" s="213">
        <v>6</v>
      </c>
      <c r="G494" s="217">
        <v>69</v>
      </c>
      <c r="H494" s="131"/>
      <c r="I494" s="132">
        <f>Table70346[[#This Row],[UNIT 
BOTTLE PRICE]]*Table70346[[#This Row],[QTY]]</f>
        <v>0</v>
      </c>
      <c r="J494" s="332"/>
      <c r="K494" s="320">
        <f>Table70346[[#This Row],[UNIT 
BOTTLE PRICE]]*0.1</f>
        <v>6.9</v>
      </c>
    </row>
    <row r="495" spans="1:11" s="43" customFormat="1" ht="34.799999999999997">
      <c r="A495" s="149" t="s">
        <v>1415</v>
      </c>
      <c r="B495" s="226"/>
      <c r="C495" s="44"/>
      <c r="D495" s="157"/>
      <c r="E495" s="80"/>
      <c r="F495" s="213"/>
      <c r="G495" s="217"/>
      <c r="I495" s="133"/>
      <c r="J495" s="321"/>
      <c r="K495" s="320">
        <f>Table70346[[#This Row],[UNIT 
BOTTLE PRICE]]*0.1</f>
        <v>0</v>
      </c>
    </row>
    <row r="496" spans="1:11" s="43" customFormat="1" ht="24">
      <c r="A496" s="254" t="s">
        <v>1421</v>
      </c>
      <c r="B496" s="226" t="s">
        <v>1419</v>
      </c>
      <c r="C496" s="44" t="s">
        <v>930</v>
      </c>
      <c r="D496" s="196">
        <v>2019</v>
      </c>
      <c r="E496" s="80" t="s">
        <v>180</v>
      </c>
      <c r="F496" s="213">
        <v>6</v>
      </c>
      <c r="G496" s="217">
        <v>59</v>
      </c>
      <c r="H496" s="131"/>
      <c r="I496" s="132">
        <f>Table70346[[#This Row],[UNIT 
BOTTLE PRICE]]*Table70346[[#This Row],[QTY]]</f>
        <v>0</v>
      </c>
      <c r="J496" s="332"/>
      <c r="K496" s="320">
        <f>Table70346[[#This Row],[UNIT 
BOTTLE PRICE]]*0.1</f>
        <v>5.9</v>
      </c>
    </row>
    <row r="497" spans="1:11" s="43" customFormat="1" ht="24">
      <c r="A497" s="254" t="s">
        <v>1422</v>
      </c>
      <c r="B497" s="226" t="s">
        <v>1420</v>
      </c>
      <c r="C497" s="44" t="s">
        <v>930</v>
      </c>
      <c r="D497" s="196">
        <v>2018</v>
      </c>
      <c r="E497" s="80" t="s">
        <v>180</v>
      </c>
      <c r="F497" s="213">
        <v>6</v>
      </c>
      <c r="G497" s="217">
        <v>85</v>
      </c>
      <c r="H497" s="131"/>
      <c r="I497" s="132">
        <f>Table70346[[#This Row],[UNIT 
BOTTLE PRICE]]*Table70346[[#This Row],[QTY]]</f>
        <v>0</v>
      </c>
      <c r="J497" s="332"/>
      <c r="K497" s="320">
        <f>Table70346[[#This Row],[UNIT 
BOTTLE PRICE]]*0.1</f>
        <v>8.5</v>
      </c>
    </row>
    <row r="498" spans="1:11" s="43" customFormat="1" ht="24">
      <c r="A498" s="159" t="s">
        <v>326</v>
      </c>
      <c r="B498" s="230"/>
      <c r="C498" s="202"/>
      <c r="D498" s="207"/>
      <c r="E498" s="207"/>
      <c r="F498" s="212"/>
      <c r="G498" s="219"/>
      <c r="H498" s="134"/>
      <c r="I498" s="134"/>
      <c r="J498" s="321"/>
      <c r="K498" s="320">
        <f>Table70346[[#This Row],[UNIT 
BOTTLE PRICE]]*0.1</f>
        <v>0</v>
      </c>
    </row>
    <row r="499" spans="1:11" s="43" customFormat="1" ht="34.799999999999997">
      <c r="A499" s="149" t="s">
        <v>327</v>
      </c>
      <c r="B499" s="227"/>
      <c r="C499" s="197"/>
      <c r="D499" s="44"/>
      <c r="E499" s="157"/>
      <c r="F499" s="44"/>
      <c r="G499" s="86"/>
      <c r="I499" s="133"/>
      <c r="J499" s="321"/>
      <c r="K499" s="320">
        <f>Table70346[[#This Row],[UNIT 
BOTTLE PRICE]]*0.1</f>
        <v>0</v>
      </c>
    </row>
    <row r="500" spans="1:11" s="43" customFormat="1" ht="24">
      <c r="A500" s="50" t="s">
        <v>1199</v>
      </c>
      <c r="B500" s="78" t="s">
        <v>799</v>
      </c>
      <c r="C500" s="44" t="s">
        <v>928</v>
      </c>
      <c r="D500" s="44">
        <v>2019</v>
      </c>
      <c r="E500" s="157" t="s">
        <v>180</v>
      </c>
      <c r="F500" s="44">
        <v>6</v>
      </c>
      <c r="G500" s="86">
        <v>69.5</v>
      </c>
      <c r="H500" s="131"/>
      <c r="I500" s="132">
        <f>Table70346[[#This Row],[UNIT 
BOTTLE PRICE]]*Table70346[[#This Row],[QTY]]</f>
        <v>0</v>
      </c>
      <c r="J500" s="332"/>
      <c r="K500" s="320">
        <f>Table70346[[#This Row],[UNIT 
BOTTLE PRICE]]*0.1</f>
        <v>6.95</v>
      </c>
    </row>
    <row r="501" spans="1:11" s="43" customFormat="1" ht="24">
      <c r="A501" s="47" t="s">
        <v>1199</v>
      </c>
      <c r="B501" s="78" t="s">
        <v>800</v>
      </c>
      <c r="C501" s="44" t="s">
        <v>930</v>
      </c>
      <c r="D501" s="44">
        <v>2015</v>
      </c>
      <c r="E501" s="157" t="s">
        <v>180</v>
      </c>
      <c r="F501" s="44">
        <v>6</v>
      </c>
      <c r="G501" s="86">
        <v>65</v>
      </c>
      <c r="H501" s="131"/>
      <c r="I501" s="132">
        <f>Table70346[[#This Row],[UNIT 
BOTTLE PRICE]]*Table70346[[#This Row],[QTY]]</f>
        <v>0</v>
      </c>
      <c r="J501" s="321"/>
      <c r="K501" s="320">
        <f>Table70346[[#This Row],[UNIT 
BOTTLE PRICE]]*0.1</f>
        <v>6.5</v>
      </c>
    </row>
    <row r="502" spans="1:11" s="43" customFormat="1" ht="24">
      <c r="A502" s="43" t="s">
        <v>1200</v>
      </c>
      <c r="B502" s="78" t="s">
        <v>801</v>
      </c>
      <c r="C502" s="44" t="s">
        <v>930</v>
      </c>
      <c r="D502" s="44">
        <v>2018</v>
      </c>
      <c r="E502" s="157" t="s">
        <v>180</v>
      </c>
      <c r="F502" s="44">
        <v>6</v>
      </c>
      <c r="G502" s="86">
        <v>85</v>
      </c>
      <c r="H502" s="131"/>
      <c r="I502" s="132">
        <f>Table70346[[#This Row],[UNIT 
BOTTLE PRICE]]*Table70346[[#This Row],[QTY]]</f>
        <v>0</v>
      </c>
      <c r="J502" s="332"/>
      <c r="K502" s="320">
        <f>Table70346[[#This Row],[UNIT 
BOTTLE PRICE]]*0.1</f>
        <v>8.5</v>
      </c>
    </row>
    <row r="503" spans="1:11" s="43" customFormat="1" ht="24">
      <c r="A503" s="58" t="s">
        <v>1200</v>
      </c>
      <c r="B503" s="226" t="s">
        <v>1242</v>
      </c>
      <c r="C503" s="44" t="s">
        <v>928</v>
      </c>
      <c r="D503" s="196">
        <v>2021</v>
      </c>
      <c r="E503" s="157" t="s">
        <v>180</v>
      </c>
      <c r="F503" s="44">
        <v>6</v>
      </c>
      <c r="G503" s="217">
        <v>85</v>
      </c>
      <c r="H503" s="131"/>
      <c r="I503" s="132">
        <f>Table70346[[#This Row],[UNIT 
BOTTLE PRICE]]*Table70346[[#This Row],[QTY]]</f>
        <v>0</v>
      </c>
      <c r="J503" s="332"/>
      <c r="K503" s="320">
        <f>Table70346[[#This Row],[UNIT 
BOTTLE PRICE]]*0.1</f>
        <v>8.5</v>
      </c>
    </row>
    <row r="504" spans="1:11" s="43" customFormat="1" ht="24">
      <c r="A504" s="159" t="s">
        <v>1387</v>
      </c>
      <c r="B504" s="230"/>
      <c r="C504" s="202"/>
      <c r="D504" s="207"/>
      <c r="E504" s="207"/>
      <c r="F504" s="212"/>
      <c r="G504" s="219"/>
      <c r="H504" s="134"/>
      <c r="I504" s="134"/>
      <c r="J504" s="321"/>
      <c r="K504" s="320">
        <f>Table70346[[#This Row],[UNIT 
BOTTLE PRICE]]*0.1</f>
        <v>0</v>
      </c>
    </row>
    <row r="505" spans="1:11" s="43" customFormat="1" ht="34.799999999999997">
      <c r="A505" s="256" t="s">
        <v>1388</v>
      </c>
      <c r="B505" s="226"/>
      <c r="C505" s="44"/>
      <c r="D505" s="157"/>
      <c r="E505" s="80"/>
      <c r="F505" s="44"/>
      <c r="G505" s="217"/>
      <c r="I505" s="133"/>
      <c r="J505" s="321"/>
      <c r="K505" s="320">
        <f>Table70346[[#This Row],[UNIT 
BOTTLE PRICE]]*0.1</f>
        <v>0</v>
      </c>
    </row>
    <row r="506" spans="1:11" s="43" customFormat="1" ht="24">
      <c r="A506" s="120" t="s">
        <v>1391</v>
      </c>
      <c r="B506" s="226" t="s">
        <v>1389</v>
      </c>
      <c r="C506" s="44" t="s">
        <v>929</v>
      </c>
      <c r="D506" s="196">
        <v>2010</v>
      </c>
      <c r="E506" s="80" t="s">
        <v>208</v>
      </c>
      <c r="F506" s="44">
        <v>6</v>
      </c>
      <c r="G506" s="217">
        <v>205</v>
      </c>
      <c r="H506" s="131"/>
      <c r="I506" s="132">
        <f>Table70346[[#This Row],[UNIT 
BOTTLE PRICE]]*Table70346[[#This Row],[QTY]]</f>
        <v>0</v>
      </c>
      <c r="J506" s="332"/>
      <c r="K506" s="320">
        <f>Table70346[[#This Row],[UNIT 
BOTTLE PRICE]]*0.1</f>
        <v>20.5</v>
      </c>
    </row>
    <row r="507" spans="1:11" s="43" customFormat="1" ht="24">
      <c r="A507" s="159" t="s">
        <v>802</v>
      </c>
      <c r="B507" s="230"/>
      <c r="C507" s="202"/>
      <c r="D507" s="223"/>
      <c r="E507" s="207"/>
      <c r="F507" s="212"/>
      <c r="G507" s="219"/>
      <c r="H507" s="134"/>
      <c r="I507" s="134"/>
      <c r="J507" s="321"/>
      <c r="K507" s="320">
        <f>Table70346[[#This Row],[UNIT 
BOTTLE PRICE]]*0.1</f>
        <v>0</v>
      </c>
    </row>
    <row r="508" spans="1:11" s="43" customFormat="1" ht="34.799999999999997">
      <c r="A508" s="149" t="s">
        <v>328</v>
      </c>
      <c r="B508" s="227"/>
      <c r="C508" s="197"/>
      <c r="D508" s="44"/>
      <c r="E508" s="157"/>
      <c r="F508" s="44"/>
      <c r="G508" s="321"/>
      <c r="I508" s="133"/>
      <c r="J508" s="321"/>
      <c r="K508" s="320">
        <f>Table70346[[#This Row],[UNIT 
BOTTLE PRICE]]*0.1</f>
        <v>0</v>
      </c>
    </row>
    <row r="509" spans="1:11" s="43" customFormat="1" ht="24">
      <c r="A509" s="50" t="s">
        <v>1202</v>
      </c>
      <c r="B509" s="78" t="s">
        <v>741</v>
      </c>
      <c r="C509" s="44" t="s">
        <v>928</v>
      </c>
      <c r="D509" s="44">
        <v>2020</v>
      </c>
      <c r="E509" s="157" t="s">
        <v>180</v>
      </c>
      <c r="F509" s="44">
        <v>6</v>
      </c>
      <c r="G509" s="86">
        <v>69</v>
      </c>
      <c r="H509" s="131"/>
      <c r="I509" s="132">
        <f>Table70346[[#This Row],[UNIT 
BOTTLE PRICE]]*Table70346[[#This Row],[QTY]]</f>
        <v>0</v>
      </c>
      <c r="J509" s="332"/>
      <c r="K509" s="320">
        <f>Table70346[[#This Row],[UNIT 
BOTTLE PRICE]]*0.1</f>
        <v>6.9</v>
      </c>
    </row>
    <row r="510" spans="1:11" s="43" customFormat="1" ht="24">
      <c r="A510" s="50" t="s">
        <v>1201</v>
      </c>
      <c r="B510" s="78" t="s">
        <v>741</v>
      </c>
      <c r="C510" s="44" t="s">
        <v>928</v>
      </c>
      <c r="D510" s="44">
        <v>2019</v>
      </c>
      <c r="E510" s="157" t="s">
        <v>180</v>
      </c>
      <c r="F510" s="44">
        <v>6</v>
      </c>
      <c r="G510" s="86">
        <v>169</v>
      </c>
      <c r="H510" s="131"/>
      <c r="I510" s="132">
        <f>Table70346[[#This Row],[UNIT 
BOTTLE PRICE]]*Table70346[[#This Row],[QTY]]</f>
        <v>0</v>
      </c>
      <c r="J510" s="332"/>
      <c r="K510" s="320">
        <f>Table70346[[#This Row],[UNIT 
BOTTLE PRICE]]*0.1</f>
        <v>16.900000000000002</v>
      </c>
    </row>
    <row r="511" spans="1:11" s="43" customFormat="1" ht="24">
      <c r="A511" s="50" t="s">
        <v>1203</v>
      </c>
      <c r="B511" s="78" t="s">
        <v>745</v>
      </c>
      <c r="C511" s="44" t="s">
        <v>928</v>
      </c>
      <c r="D511" s="44">
        <v>2019</v>
      </c>
      <c r="E511" s="157" t="s">
        <v>180</v>
      </c>
      <c r="F511" s="44">
        <v>12</v>
      </c>
      <c r="G511" s="86">
        <v>69</v>
      </c>
      <c r="H511" s="131"/>
      <c r="I511" s="132">
        <f>Table70346[[#This Row],[UNIT 
BOTTLE PRICE]]*Table70346[[#This Row],[QTY]]</f>
        <v>0</v>
      </c>
      <c r="J511" s="332"/>
      <c r="K511" s="320">
        <f>Table70346[[#This Row],[UNIT 
BOTTLE PRICE]]*0.1</f>
        <v>6.9</v>
      </c>
    </row>
    <row r="512" spans="1:11" s="43" customFormat="1" ht="24">
      <c r="A512" s="50" t="s">
        <v>1204</v>
      </c>
      <c r="B512" s="78" t="s">
        <v>753</v>
      </c>
      <c r="C512" s="44" t="s">
        <v>937</v>
      </c>
      <c r="D512" s="44">
        <v>2019</v>
      </c>
      <c r="E512" s="157" t="s">
        <v>180</v>
      </c>
      <c r="F512" s="44">
        <v>12</v>
      </c>
      <c r="G512" s="86">
        <v>79</v>
      </c>
      <c r="H512" s="131"/>
      <c r="I512" s="132">
        <f>Table70346[[#This Row],[UNIT 
BOTTLE PRICE]]*Table70346[[#This Row],[QTY]]</f>
        <v>0</v>
      </c>
      <c r="J512" s="332"/>
      <c r="K512" s="320">
        <f>Table70346[[#This Row],[UNIT 
BOTTLE PRICE]]*0.1</f>
        <v>7.9</v>
      </c>
    </row>
    <row r="513" spans="1:11" s="43" customFormat="1" ht="24">
      <c r="A513" s="50" t="s">
        <v>1205</v>
      </c>
      <c r="B513" s="78" t="s">
        <v>759</v>
      </c>
      <c r="C513" s="44" t="s">
        <v>930</v>
      </c>
      <c r="D513" s="44">
        <v>2020</v>
      </c>
      <c r="E513" s="157" t="s">
        <v>180</v>
      </c>
      <c r="F513" s="44">
        <v>12</v>
      </c>
      <c r="G513" s="86">
        <v>79</v>
      </c>
      <c r="H513" s="131"/>
      <c r="I513" s="132">
        <f>Table70346[[#This Row],[UNIT 
BOTTLE PRICE]]*Table70346[[#This Row],[QTY]]</f>
        <v>0</v>
      </c>
      <c r="J513" s="332"/>
      <c r="K513" s="320">
        <f>Table70346[[#This Row],[UNIT 
BOTTLE PRICE]]*0.1</f>
        <v>7.9</v>
      </c>
    </row>
    <row r="514" spans="1:11" s="43" customFormat="1" ht="24">
      <c r="A514" s="190" t="s">
        <v>1390</v>
      </c>
      <c r="B514" s="78" t="s">
        <v>729</v>
      </c>
      <c r="C514" s="44" t="s">
        <v>930</v>
      </c>
      <c r="D514" s="44">
        <v>2017</v>
      </c>
      <c r="E514" s="157" t="s">
        <v>180</v>
      </c>
      <c r="F514" s="44">
        <v>1</v>
      </c>
      <c r="G514" s="86">
        <v>295</v>
      </c>
      <c r="H514" s="131"/>
      <c r="I514" s="132">
        <f>Table70346[[#This Row],[UNIT 
BOTTLE PRICE]]*Table70346[[#This Row],[QTY]]</f>
        <v>0</v>
      </c>
      <c r="J514" s="332"/>
      <c r="K514" s="320">
        <f>Table70346[[#This Row],[UNIT 
BOTTLE PRICE]]*0.1</f>
        <v>29.5</v>
      </c>
    </row>
    <row r="515" spans="1:11" s="43" customFormat="1" ht="24">
      <c r="A515" s="50" t="s">
        <v>1206</v>
      </c>
      <c r="B515" s="78" t="s">
        <v>703</v>
      </c>
      <c r="C515" s="44" t="s">
        <v>930</v>
      </c>
      <c r="D515" s="44">
        <v>2018</v>
      </c>
      <c r="E515" s="157" t="s">
        <v>180</v>
      </c>
      <c r="F515" s="44">
        <v>12</v>
      </c>
      <c r="G515" s="86">
        <v>110</v>
      </c>
      <c r="H515" s="131"/>
      <c r="I515" s="132">
        <f>Table70346[[#This Row],[UNIT 
BOTTLE PRICE]]*Table70346[[#This Row],[QTY]]</f>
        <v>0</v>
      </c>
      <c r="J515" s="332"/>
      <c r="K515" s="320">
        <f>Table70346[[#This Row],[UNIT 
BOTTLE PRICE]]*0.1</f>
        <v>11</v>
      </c>
    </row>
    <row r="516" spans="1:11" s="43" customFormat="1" ht="24">
      <c r="A516" s="50" t="s">
        <v>1207</v>
      </c>
      <c r="B516" s="78" t="s">
        <v>729</v>
      </c>
      <c r="C516" s="44" t="s">
        <v>930</v>
      </c>
      <c r="D516" s="44">
        <v>2018</v>
      </c>
      <c r="E516" s="157" t="s">
        <v>180</v>
      </c>
      <c r="F516" s="44">
        <v>12</v>
      </c>
      <c r="G516" s="86">
        <v>119</v>
      </c>
      <c r="H516" s="131"/>
      <c r="I516" s="132">
        <f>Table70346[[#This Row],[UNIT 
BOTTLE PRICE]]*Table70346[[#This Row],[QTY]]</f>
        <v>0</v>
      </c>
      <c r="J516" s="332"/>
      <c r="K516" s="320">
        <f>Table70346[[#This Row],[UNIT 
BOTTLE PRICE]]*0.1</f>
        <v>11.9</v>
      </c>
    </row>
    <row r="517" spans="1:11" s="43" customFormat="1" ht="24">
      <c r="A517" s="50" t="s">
        <v>1208</v>
      </c>
      <c r="B517" s="78" t="s">
        <v>729</v>
      </c>
      <c r="C517" s="44" t="s">
        <v>930</v>
      </c>
      <c r="D517" s="44">
        <v>2020</v>
      </c>
      <c r="E517" s="157" t="s">
        <v>180</v>
      </c>
      <c r="F517" s="44">
        <v>6</v>
      </c>
      <c r="G517" s="86">
        <v>195</v>
      </c>
      <c r="H517" s="131"/>
      <c r="I517" s="132">
        <f>Table70346[[#This Row],[UNIT 
BOTTLE PRICE]]*Table70346[[#This Row],[QTY]]</f>
        <v>0</v>
      </c>
      <c r="J517" s="332"/>
      <c r="K517" s="320">
        <f>Table70346[[#This Row],[UNIT 
BOTTLE PRICE]]*0.1</f>
        <v>19.5</v>
      </c>
    </row>
    <row r="518" spans="1:11" s="43" customFormat="1" ht="24">
      <c r="A518" s="50" t="s">
        <v>1209</v>
      </c>
      <c r="B518" s="78" t="s">
        <v>729</v>
      </c>
      <c r="C518" s="44" t="s">
        <v>930</v>
      </c>
      <c r="D518" s="44">
        <v>2018</v>
      </c>
      <c r="E518" s="157" t="s">
        <v>180</v>
      </c>
      <c r="F518" s="44">
        <v>1</v>
      </c>
      <c r="G518" s="86">
        <v>585</v>
      </c>
      <c r="H518" s="131"/>
      <c r="I518" s="132">
        <f>Table70346[[#This Row],[UNIT 
BOTTLE PRICE]]*Table70346[[#This Row],[QTY]]</f>
        <v>0</v>
      </c>
      <c r="J518" s="332"/>
      <c r="K518" s="320">
        <f>Table70346[[#This Row],[UNIT 
BOTTLE PRICE]]*0.1</f>
        <v>58.5</v>
      </c>
    </row>
    <row r="519" spans="1:11" s="43" customFormat="1" ht="24">
      <c r="A519" s="50" t="s">
        <v>1210</v>
      </c>
      <c r="B519" s="78" t="s">
        <v>729</v>
      </c>
      <c r="C519" s="44" t="s">
        <v>930</v>
      </c>
      <c r="D519" s="44">
        <v>2016</v>
      </c>
      <c r="E519" s="157" t="s">
        <v>180</v>
      </c>
      <c r="F519" s="44">
        <v>1</v>
      </c>
      <c r="G519" s="86">
        <v>950</v>
      </c>
      <c r="H519" s="131"/>
      <c r="I519" s="132">
        <f>Table70346[[#This Row],[UNIT 
BOTTLE PRICE]]*Table70346[[#This Row],[QTY]]</f>
        <v>0</v>
      </c>
      <c r="J519" s="332"/>
      <c r="K519" s="320">
        <f>Table70346[[#This Row],[UNIT 
BOTTLE PRICE]]*0.1</f>
        <v>95</v>
      </c>
    </row>
    <row r="520" spans="1:11" s="43" customFormat="1" ht="24">
      <c r="A520" s="50" t="s">
        <v>1211</v>
      </c>
      <c r="B520" s="78" t="s">
        <v>729</v>
      </c>
      <c r="C520" s="44" t="s">
        <v>930</v>
      </c>
      <c r="D520" s="44">
        <v>2019</v>
      </c>
      <c r="E520" s="157" t="s">
        <v>180</v>
      </c>
      <c r="F520" s="44">
        <v>1</v>
      </c>
      <c r="G520" s="86">
        <v>950</v>
      </c>
      <c r="H520" s="131"/>
      <c r="I520" s="132">
        <f>Table70346[[#This Row],[UNIT 
BOTTLE PRICE]]*Table70346[[#This Row],[QTY]]</f>
        <v>0</v>
      </c>
      <c r="J520" s="332"/>
      <c r="K520" s="320">
        <f>Table70346[[#This Row],[UNIT 
BOTTLE PRICE]]*0.1</f>
        <v>95</v>
      </c>
    </row>
    <row r="521" spans="1:11" s="43" customFormat="1" ht="24">
      <c r="A521" s="159" t="s">
        <v>329</v>
      </c>
      <c r="B521" s="231"/>
      <c r="C521" s="203"/>
      <c r="D521" s="203"/>
      <c r="E521" s="210"/>
      <c r="F521" s="214"/>
      <c r="G521" s="194"/>
      <c r="H521" s="134"/>
      <c r="I521" s="134"/>
      <c r="J521" s="321"/>
      <c r="K521" s="320">
        <f>Table70346[[#This Row],[UNIT 
BOTTLE PRICE]]*0.1</f>
        <v>0</v>
      </c>
    </row>
    <row r="522" spans="1:11" s="43" customFormat="1" ht="34.799999999999997">
      <c r="A522" s="149" t="s">
        <v>645</v>
      </c>
      <c r="B522" s="226"/>
      <c r="C522" s="196"/>
      <c r="D522" s="196"/>
      <c r="E522" s="196"/>
      <c r="F522" s="44"/>
      <c r="G522" s="86"/>
      <c r="I522" s="133"/>
      <c r="J522" s="321"/>
      <c r="K522" s="320">
        <f>Table70346[[#This Row],[UNIT 
BOTTLE PRICE]]*0.1</f>
        <v>0</v>
      </c>
    </row>
    <row r="523" spans="1:11" s="43" customFormat="1" ht="24">
      <c r="A523" s="50" t="s">
        <v>1212</v>
      </c>
      <c r="B523" s="78" t="s">
        <v>803</v>
      </c>
      <c r="C523" s="44" t="s">
        <v>930</v>
      </c>
      <c r="D523" s="44">
        <v>2018</v>
      </c>
      <c r="E523" s="157" t="s">
        <v>180</v>
      </c>
      <c r="F523" s="44">
        <v>6</v>
      </c>
      <c r="G523" s="86">
        <v>599</v>
      </c>
      <c r="H523" s="131"/>
      <c r="I523" s="132">
        <f>Table70346[[#This Row],[UNIT 
BOTTLE PRICE]]*Table70346[[#This Row],[QTY]]</f>
        <v>0</v>
      </c>
      <c r="J523" s="332"/>
      <c r="K523" s="320">
        <f>Table70346[[#This Row],[UNIT 
BOTTLE PRICE]]*0.1</f>
        <v>59.900000000000006</v>
      </c>
    </row>
    <row r="524" spans="1:11" s="43" customFormat="1" ht="24">
      <c r="A524" s="159" t="s">
        <v>1394</v>
      </c>
      <c r="B524" s="231"/>
      <c r="C524" s="203"/>
      <c r="D524" s="203"/>
      <c r="E524" s="210"/>
      <c r="F524" s="214"/>
      <c r="G524" s="194"/>
      <c r="H524" s="134"/>
      <c r="I524" s="134"/>
      <c r="J524" s="321"/>
      <c r="K524" s="320">
        <f>Table70346[[#This Row],[UNIT 
BOTTLE PRICE]]*0.1</f>
        <v>0</v>
      </c>
    </row>
    <row r="525" spans="1:11" s="43" customFormat="1" ht="36.6">
      <c r="A525" s="148" t="s">
        <v>1395</v>
      </c>
      <c r="B525" s="226"/>
      <c r="C525" s="44"/>
      <c r="D525" s="157"/>
      <c r="E525" s="80"/>
      <c r="F525" s="44"/>
      <c r="G525" s="217"/>
      <c r="I525" s="133"/>
      <c r="J525" s="321"/>
      <c r="K525" s="320">
        <f>Table70346[[#This Row],[UNIT 
BOTTLE PRICE]]*0.1</f>
        <v>0</v>
      </c>
    </row>
    <row r="526" spans="1:11" s="43" customFormat="1" ht="24">
      <c r="A526" s="58" t="s">
        <v>1399</v>
      </c>
      <c r="B526" s="257" t="s">
        <v>1396</v>
      </c>
      <c r="C526" s="44" t="s">
        <v>928</v>
      </c>
      <c r="D526" s="196">
        <v>2022</v>
      </c>
      <c r="E526" s="80" t="s">
        <v>180</v>
      </c>
      <c r="F526" s="44">
        <v>6</v>
      </c>
      <c r="G526" s="258">
        <v>39</v>
      </c>
      <c r="H526" s="131"/>
      <c r="I526" s="132">
        <f>Table70346[[#This Row],[QTY]]*Table70346[[#This Row],[UNIT 
BOTTLE PRICE]]</f>
        <v>0</v>
      </c>
      <c r="J526" s="332"/>
      <c r="K526" s="320">
        <f>Table70346[[#This Row],[UNIT 
BOTTLE PRICE]]*0.1</f>
        <v>3.9000000000000004</v>
      </c>
    </row>
    <row r="527" spans="1:11" s="43" customFormat="1" ht="24">
      <c r="A527" s="58" t="s">
        <v>1400</v>
      </c>
      <c r="B527" s="257" t="s">
        <v>1397</v>
      </c>
      <c r="C527" s="44" t="s">
        <v>930</v>
      </c>
      <c r="D527" s="196">
        <v>2022</v>
      </c>
      <c r="E527" s="80" t="s">
        <v>180</v>
      </c>
      <c r="F527" s="44">
        <v>6</v>
      </c>
      <c r="G527" s="258">
        <v>39</v>
      </c>
      <c r="H527" s="131"/>
      <c r="I527" s="132">
        <f>Table70346[[#This Row],[QTY]]*Table70346[[#This Row],[UNIT 
BOTTLE PRICE]]</f>
        <v>0</v>
      </c>
      <c r="J527" s="332"/>
      <c r="K527" s="320">
        <f>Table70346[[#This Row],[UNIT 
BOTTLE PRICE]]*0.1</f>
        <v>3.9000000000000004</v>
      </c>
    </row>
    <row r="528" spans="1:11" s="43" customFormat="1" ht="24">
      <c r="A528" s="58" t="s">
        <v>1401</v>
      </c>
      <c r="B528" s="257" t="s">
        <v>1398</v>
      </c>
      <c r="C528" s="44" t="s">
        <v>930</v>
      </c>
      <c r="D528" s="196">
        <v>2020</v>
      </c>
      <c r="E528" s="80" t="s">
        <v>180</v>
      </c>
      <c r="F528" s="44">
        <v>6</v>
      </c>
      <c r="G528" s="258">
        <v>72</v>
      </c>
      <c r="H528" s="131"/>
      <c r="I528" s="132">
        <f>Table70346[[#This Row],[QTY]]*Table70346[[#This Row],[UNIT 
BOTTLE PRICE]]</f>
        <v>0</v>
      </c>
      <c r="J528" s="332"/>
      <c r="K528" s="320">
        <f>Table70346[[#This Row],[UNIT 
BOTTLE PRICE]]*0.1</f>
        <v>7.2</v>
      </c>
    </row>
    <row r="529" spans="1:11" s="43" customFormat="1" ht="24">
      <c r="A529" s="58" t="s">
        <v>1402</v>
      </c>
      <c r="B529" s="257" t="s">
        <v>729</v>
      </c>
      <c r="C529" s="44" t="s">
        <v>930</v>
      </c>
      <c r="D529" s="196">
        <v>2019</v>
      </c>
      <c r="E529" s="80" t="s">
        <v>180</v>
      </c>
      <c r="F529" s="44">
        <v>6</v>
      </c>
      <c r="G529" s="258">
        <v>165</v>
      </c>
      <c r="H529" s="131"/>
      <c r="I529" s="132">
        <f>Table70346[[#This Row],[QTY]]*Table70346[[#This Row],[UNIT 
BOTTLE PRICE]]</f>
        <v>0</v>
      </c>
      <c r="J529" s="332"/>
      <c r="K529" s="320">
        <f>Table70346[[#This Row],[UNIT 
BOTTLE PRICE]]*0.1</f>
        <v>16.5</v>
      </c>
    </row>
    <row r="530" spans="1:11" s="43" customFormat="1" ht="24">
      <c r="A530" s="159" t="s">
        <v>1392</v>
      </c>
      <c r="B530" s="231"/>
      <c r="C530" s="203"/>
      <c r="D530" s="203"/>
      <c r="E530" s="210"/>
      <c r="F530" s="214"/>
      <c r="G530" s="194"/>
      <c r="H530" s="134"/>
      <c r="I530" s="134"/>
      <c r="J530" s="321"/>
      <c r="K530" s="320">
        <f>Table70346[[#This Row],[UNIT 
BOTTLE PRICE]]*0.1</f>
        <v>0</v>
      </c>
    </row>
    <row r="531" spans="1:11" s="43" customFormat="1" ht="34.799999999999997">
      <c r="A531" s="149" t="s">
        <v>1424</v>
      </c>
      <c r="B531" s="226"/>
      <c r="C531" s="261"/>
      <c r="D531" s="157"/>
      <c r="E531" s="80"/>
      <c r="F531" s="44"/>
      <c r="G531" s="217"/>
      <c r="H531" s="262"/>
      <c r="I531" s="262"/>
      <c r="J531" s="321"/>
      <c r="K531" s="320">
        <f>Table70346[[#This Row],[UNIT 
BOTTLE PRICE]]*0.1</f>
        <v>0</v>
      </c>
    </row>
    <row r="532" spans="1:11" s="43" customFormat="1" ht="24">
      <c r="A532" s="120" t="s">
        <v>1393</v>
      </c>
      <c r="B532" s="226" t="s">
        <v>745</v>
      </c>
      <c r="C532" s="44" t="s">
        <v>928</v>
      </c>
      <c r="D532" s="196">
        <v>2022</v>
      </c>
      <c r="E532" s="80" t="s">
        <v>180</v>
      </c>
      <c r="F532" s="44">
        <v>6</v>
      </c>
      <c r="G532" s="217">
        <v>129</v>
      </c>
      <c r="H532" s="131"/>
      <c r="I532" s="132">
        <f>Table70346[[#This Row],[UNIT 
BOTTLE PRICE]]*Table70346[[#This Row],[QTY]]</f>
        <v>0</v>
      </c>
      <c r="J532" s="332"/>
      <c r="K532" s="320">
        <f>Table70346[[#This Row],[UNIT 
BOTTLE PRICE]]*0.1</f>
        <v>12.9</v>
      </c>
    </row>
    <row r="533" spans="1:11" s="43" customFormat="1" ht="24">
      <c r="A533" s="56"/>
      <c r="B533" s="474"/>
      <c r="C533" s="474"/>
      <c r="D533" s="474"/>
      <c r="E533" s="474"/>
      <c r="F533" s="474"/>
      <c r="G533" s="220"/>
      <c r="J533" s="321"/>
    </row>
    <row r="534" spans="1:11" s="43" customFormat="1" ht="24">
      <c r="A534" s="56"/>
      <c r="B534" s="224"/>
      <c r="C534" s="126"/>
      <c r="D534" s="44"/>
      <c r="E534" s="80"/>
      <c r="F534" s="56"/>
      <c r="G534" s="135" t="s">
        <v>810</v>
      </c>
      <c r="H534" s="43">
        <f>SUM(Table70346[QTY])</f>
        <v>0</v>
      </c>
      <c r="I534" s="133">
        <f>SUM(Table70346[TOTAL])</f>
        <v>0</v>
      </c>
      <c r="J534" s="321"/>
    </row>
    <row r="535" spans="1:11" s="43" customFormat="1" ht="24">
      <c r="A535" s="56"/>
      <c r="B535" s="224"/>
      <c r="C535" s="126"/>
      <c r="D535" s="44"/>
      <c r="E535" s="80"/>
      <c r="F535" s="56"/>
      <c r="G535" s="128"/>
      <c r="J535" s="321"/>
    </row>
    <row r="536" spans="1:11" s="43" customFormat="1" ht="24">
      <c r="A536" s="56"/>
      <c r="B536" s="224"/>
      <c r="C536" s="126"/>
      <c r="D536" s="44"/>
      <c r="E536" s="80"/>
      <c r="F536" s="56"/>
      <c r="G536" s="128"/>
      <c r="J536" s="321"/>
    </row>
    <row r="537" spans="1:11" s="43" customFormat="1" ht="24">
      <c r="A537" s="56"/>
      <c r="B537" s="224"/>
      <c r="C537" s="126"/>
      <c r="D537" s="44"/>
      <c r="E537" s="80"/>
      <c r="F537" s="56"/>
      <c r="G537" s="128"/>
      <c r="J537" s="321"/>
    </row>
    <row r="538" spans="1:11" s="43" customFormat="1" ht="24">
      <c r="A538" s="56"/>
      <c r="B538" s="224"/>
      <c r="C538" s="126"/>
      <c r="D538" s="44"/>
      <c r="E538" s="80"/>
      <c r="F538" s="56"/>
      <c r="G538" s="128"/>
      <c r="J538" s="321"/>
    </row>
    <row r="539" spans="1:11" s="43" customFormat="1" ht="24">
      <c r="A539" s="56"/>
      <c r="B539" s="224"/>
      <c r="C539" s="126"/>
      <c r="D539" s="44"/>
      <c r="E539" s="80"/>
      <c r="F539" s="56"/>
      <c r="G539" s="128"/>
      <c r="J539" s="321"/>
    </row>
    <row r="540" spans="1:11" s="43" customFormat="1" ht="24">
      <c r="A540" s="56"/>
      <c r="B540" s="224"/>
      <c r="C540" s="126"/>
      <c r="D540" s="44"/>
      <c r="E540" s="80"/>
      <c r="F540" s="56"/>
      <c r="G540" s="128"/>
      <c r="J540" s="321"/>
    </row>
    <row r="541" spans="1:11" s="43" customFormat="1" ht="24">
      <c r="A541" s="56"/>
      <c r="B541" s="224"/>
      <c r="C541" s="126"/>
      <c r="D541" s="44"/>
      <c r="E541" s="80"/>
      <c r="F541" s="56"/>
      <c r="G541" s="128"/>
      <c r="J541" s="321"/>
    </row>
    <row r="542" spans="1:11" s="43" customFormat="1" ht="24">
      <c r="A542" s="56"/>
      <c r="B542" s="224"/>
      <c r="C542" s="126"/>
      <c r="D542" s="44"/>
      <c r="E542" s="80"/>
      <c r="F542" s="56"/>
      <c r="G542" s="128"/>
      <c r="J542" s="321"/>
    </row>
    <row r="543" spans="1:11" s="43" customFormat="1" ht="24">
      <c r="A543" s="56"/>
      <c r="B543" s="224"/>
      <c r="C543" s="126"/>
      <c r="D543" s="44"/>
      <c r="E543" s="80"/>
      <c r="F543" s="56"/>
      <c r="G543" s="128"/>
      <c r="J543" s="321"/>
    </row>
    <row r="544" spans="1:11" s="43" customFormat="1" ht="24">
      <c r="A544" s="56"/>
      <c r="B544" s="224"/>
      <c r="C544" s="126"/>
      <c r="D544" s="44"/>
      <c r="E544" s="80"/>
      <c r="F544" s="56"/>
      <c r="G544" s="128"/>
      <c r="J544" s="321"/>
    </row>
    <row r="545" spans="1:10" s="43" customFormat="1" ht="24">
      <c r="A545" s="56"/>
      <c r="B545" s="224"/>
      <c r="C545" s="126"/>
      <c r="D545" s="44"/>
      <c r="E545" s="80"/>
      <c r="F545" s="56"/>
      <c r="G545" s="128"/>
      <c r="J545" s="321"/>
    </row>
    <row r="546" spans="1:10" s="43" customFormat="1" ht="24">
      <c r="A546" s="56"/>
      <c r="B546" s="224"/>
      <c r="C546" s="126"/>
      <c r="D546" s="44"/>
      <c r="E546" s="80"/>
      <c r="F546" s="56"/>
      <c r="G546" s="128"/>
      <c r="J546" s="321"/>
    </row>
    <row r="547" spans="1:10" s="43" customFormat="1" ht="24">
      <c r="A547" s="56"/>
      <c r="B547" s="224"/>
      <c r="C547" s="126"/>
      <c r="D547" s="44"/>
      <c r="E547" s="80"/>
      <c r="F547" s="56"/>
      <c r="G547" s="128"/>
      <c r="J547" s="321"/>
    </row>
    <row r="548" spans="1:10" s="43" customFormat="1" ht="24">
      <c r="A548" s="56"/>
      <c r="B548" s="224"/>
      <c r="C548" s="126"/>
      <c r="D548" s="44"/>
      <c r="E548" s="80"/>
      <c r="F548" s="56"/>
      <c r="G548" s="128"/>
      <c r="J548" s="321"/>
    </row>
    <row r="549" spans="1:10" s="43" customFormat="1" ht="24">
      <c r="A549" s="56"/>
      <c r="B549" s="224"/>
      <c r="C549" s="126"/>
      <c r="D549" s="44"/>
      <c r="E549" s="80"/>
      <c r="F549" s="56"/>
      <c r="G549" s="128"/>
      <c r="J549" s="321"/>
    </row>
    <row r="550" spans="1:10" s="43" customFormat="1" ht="24">
      <c r="A550" s="56"/>
      <c r="B550" s="224"/>
      <c r="C550" s="126"/>
      <c r="D550" s="44"/>
      <c r="E550" s="80"/>
      <c r="F550" s="56"/>
      <c r="G550" s="128"/>
      <c r="J550" s="321"/>
    </row>
    <row r="551" spans="1:10" s="43" customFormat="1" ht="24">
      <c r="A551" s="56"/>
      <c r="B551" s="224"/>
      <c r="C551" s="126"/>
      <c r="D551" s="44"/>
      <c r="E551" s="80"/>
      <c r="F551" s="56"/>
      <c r="G551" s="128"/>
      <c r="J551" s="321"/>
    </row>
    <row r="552" spans="1:10" s="43" customFormat="1" ht="24">
      <c r="A552" s="56"/>
      <c r="B552" s="224"/>
      <c r="C552" s="126"/>
      <c r="D552" s="44"/>
      <c r="E552" s="80"/>
      <c r="F552" s="56"/>
      <c r="G552" s="128"/>
      <c r="J552" s="321"/>
    </row>
    <row r="553" spans="1:10" s="43" customFormat="1" ht="24">
      <c r="A553" s="56"/>
      <c r="B553" s="224"/>
      <c r="C553" s="126"/>
      <c r="D553" s="44"/>
      <c r="E553" s="80"/>
      <c r="F553" s="56"/>
      <c r="G553" s="128"/>
      <c r="J553" s="321"/>
    </row>
    <row r="554" spans="1:10" s="43" customFormat="1" ht="24">
      <c r="A554" s="56"/>
      <c r="B554" s="224"/>
      <c r="C554" s="126"/>
      <c r="D554" s="44"/>
      <c r="E554" s="80"/>
      <c r="F554" s="56"/>
      <c r="G554" s="128"/>
      <c r="J554" s="321"/>
    </row>
    <row r="555" spans="1:10" s="43" customFormat="1" ht="24">
      <c r="A555" s="56"/>
      <c r="B555" s="224"/>
      <c r="C555" s="126"/>
      <c r="D555" s="44"/>
      <c r="E555" s="80"/>
      <c r="F555" s="56"/>
      <c r="G555" s="128"/>
      <c r="J555" s="321"/>
    </row>
    <row r="556" spans="1:10" s="43" customFormat="1" ht="24">
      <c r="A556" s="56"/>
      <c r="B556" s="224"/>
      <c r="C556" s="126"/>
      <c r="D556" s="44"/>
      <c r="E556" s="80"/>
      <c r="F556" s="56"/>
      <c r="G556" s="128"/>
      <c r="J556" s="321"/>
    </row>
    <row r="557" spans="1:10" s="43" customFormat="1" ht="24">
      <c r="A557" s="56"/>
      <c r="B557" s="224"/>
      <c r="C557" s="126"/>
      <c r="D557" s="44"/>
      <c r="E557" s="80"/>
      <c r="F557" s="56"/>
      <c r="G557" s="128"/>
      <c r="J557" s="321"/>
    </row>
    <row r="558" spans="1:10" s="43" customFormat="1" ht="24">
      <c r="A558" s="56"/>
      <c r="B558" s="224"/>
      <c r="C558" s="126"/>
      <c r="D558" s="44"/>
      <c r="E558" s="80"/>
      <c r="F558" s="56"/>
      <c r="G558" s="128"/>
      <c r="J558" s="321"/>
    </row>
    <row r="559" spans="1:10" s="43" customFormat="1" ht="24">
      <c r="A559" s="56"/>
      <c r="B559" s="224"/>
      <c r="C559" s="126"/>
      <c r="D559" s="44"/>
      <c r="E559" s="80"/>
      <c r="F559" s="56"/>
      <c r="G559" s="128"/>
      <c r="J559" s="321"/>
    </row>
    <row r="560" spans="1:10" s="43" customFormat="1" ht="24">
      <c r="A560" s="56"/>
      <c r="B560" s="224"/>
      <c r="C560" s="126"/>
      <c r="D560" s="44"/>
      <c r="E560" s="80"/>
      <c r="F560" s="56"/>
      <c r="G560" s="128"/>
      <c r="J560" s="321"/>
    </row>
    <row r="561" spans="1:10" s="43" customFormat="1" ht="24">
      <c r="A561" s="56"/>
      <c r="B561" s="224"/>
      <c r="C561" s="126"/>
      <c r="D561" s="44"/>
      <c r="E561" s="80"/>
      <c r="F561" s="56"/>
      <c r="G561" s="128"/>
      <c r="J561" s="321"/>
    </row>
    <row r="562" spans="1:10" s="43" customFormat="1" ht="24">
      <c r="A562" s="56"/>
      <c r="B562" s="224"/>
      <c r="C562" s="126"/>
      <c r="D562" s="44"/>
      <c r="E562" s="80"/>
      <c r="F562" s="56"/>
      <c r="G562" s="128"/>
      <c r="J562" s="321"/>
    </row>
    <row r="563" spans="1:10" s="43" customFormat="1" ht="24">
      <c r="A563" s="56"/>
      <c r="B563" s="224"/>
      <c r="C563" s="126"/>
      <c r="D563" s="44"/>
      <c r="E563" s="80"/>
      <c r="F563" s="56"/>
      <c r="G563" s="128"/>
      <c r="J563" s="321"/>
    </row>
    <row r="564" spans="1:10" s="43" customFormat="1" ht="24">
      <c r="A564" s="56"/>
      <c r="B564" s="224"/>
      <c r="C564" s="126"/>
      <c r="D564" s="44"/>
      <c r="E564" s="80"/>
      <c r="F564" s="56"/>
      <c r="G564" s="128"/>
      <c r="J564" s="321"/>
    </row>
    <row r="565" spans="1:10" s="43" customFormat="1" ht="24">
      <c r="A565" s="56"/>
      <c r="B565" s="224"/>
      <c r="C565" s="126"/>
      <c r="D565" s="44"/>
      <c r="E565" s="80"/>
      <c r="F565" s="56"/>
      <c r="G565" s="128"/>
      <c r="J565" s="321"/>
    </row>
    <row r="566" spans="1:10" s="43" customFormat="1" ht="24">
      <c r="A566" s="56"/>
      <c r="B566" s="224"/>
      <c r="C566" s="126"/>
      <c r="D566" s="44"/>
      <c r="E566" s="80"/>
      <c r="F566" s="56"/>
      <c r="G566" s="128"/>
      <c r="J566" s="321"/>
    </row>
    <row r="567" spans="1:10" s="43" customFormat="1" ht="24">
      <c r="A567" s="56"/>
      <c r="B567" s="224"/>
      <c r="C567" s="126"/>
      <c r="D567" s="44"/>
      <c r="E567" s="80"/>
      <c r="F567" s="56"/>
      <c r="G567" s="128"/>
      <c r="J567" s="321"/>
    </row>
    <row r="568" spans="1:10" s="43" customFormat="1" ht="24">
      <c r="A568" s="56"/>
      <c r="B568" s="224"/>
      <c r="C568" s="126"/>
      <c r="D568" s="44"/>
      <c r="E568" s="80"/>
      <c r="F568" s="56"/>
      <c r="G568" s="128"/>
      <c r="J568" s="321"/>
    </row>
    <row r="569" spans="1:10" s="43" customFormat="1" ht="24">
      <c r="A569" s="56"/>
      <c r="B569" s="224"/>
      <c r="C569" s="126"/>
      <c r="D569" s="44"/>
      <c r="E569" s="80"/>
      <c r="F569" s="56"/>
      <c r="G569" s="128"/>
      <c r="J569" s="321"/>
    </row>
    <row r="570" spans="1:10" s="43" customFormat="1" ht="24">
      <c r="A570" s="56"/>
      <c r="B570" s="224"/>
      <c r="C570" s="126"/>
      <c r="D570" s="44"/>
      <c r="E570" s="80"/>
      <c r="F570" s="56"/>
      <c r="G570" s="128"/>
      <c r="J570" s="321"/>
    </row>
    <row r="571" spans="1:10" s="43" customFormat="1" ht="24">
      <c r="A571" s="56"/>
      <c r="B571" s="224"/>
      <c r="C571" s="126"/>
      <c r="D571" s="44"/>
      <c r="E571" s="80"/>
      <c r="F571" s="56"/>
      <c r="G571" s="128"/>
      <c r="J571" s="321"/>
    </row>
    <row r="572" spans="1:10" s="43" customFormat="1" ht="24">
      <c r="A572" s="56"/>
      <c r="B572" s="224"/>
      <c r="C572" s="126"/>
      <c r="D572" s="44"/>
      <c r="E572" s="80"/>
      <c r="F572" s="56"/>
      <c r="G572" s="128"/>
      <c r="J572" s="321"/>
    </row>
    <row r="573" spans="1:10" s="43" customFormat="1" ht="24">
      <c r="A573" s="56"/>
      <c r="B573" s="224"/>
      <c r="C573" s="126"/>
      <c r="D573" s="44"/>
      <c r="E573" s="80"/>
      <c r="F573" s="56"/>
      <c r="G573" s="128"/>
      <c r="J573" s="321"/>
    </row>
    <row r="574" spans="1:10" s="43" customFormat="1" ht="24">
      <c r="A574" s="56"/>
      <c r="B574" s="224"/>
      <c r="C574" s="126"/>
      <c r="D574" s="44"/>
      <c r="E574" s="80"/>
      <c r="F574" s="56"/>
      <c r="G574" s="128"/>
      <c r="J574" s="321"/>
    </row>
    <row r="575" spans="1:10" s="43" customFormat="1" ht="24">
      <c r="A575" s="56"/>
      <c r="B575" s="224"/>
      <c r="C575" s="126"/>
      <c r="D575" s="44"/>
      <c r="E575" s="80"/>
      <c r="F575" s="56"/>
      <c r="G575" s="128"/>
      <c r="J575" s="321"/>
    </row>
    <row r="576" spans="1:10" s="43" customFormat="1" ht="24">
      <c r="A576" s="56"/>
      <c r="B576" s="224"/>
      <c r="C576" s="126"/>
      <c r="D576" s="44"/>
      <c r="E576" s="80"/>
      <c r="F576" s="56"/>
      <c r="G576" s="128"/>
      <c r="J576" s="321"/>
    </row>
    <row r="577" spans="1:10" s="43" customFormat="1" ht="24">
      <c r="A577" s="56"/>
      <c r="B577" s="224"/>
      <c r="C577" s="126"/>
      <c r="D577" s="44"/>
      <c r="E577" s="80"/>
      <c r="F577" s="56"/>
      <c r="G577" s="128"/>
      <c r="J577" s="321"/>
    </row>
    <row r="578" spans="1:10" s="43" customFormat="1" ht="24">
      <c r="A578" s="56"/>
      <c r="B578" s="224"/>
      <c r="C578" s="126"/>
      <c r="D578" s="44"/>
      <c r="E578" s="80"/>
      <c r="F578" s="56"/>
      <c r="G578" s="128"/>
      <c r="J578" s="321"/>
    </row>
    <row r="579" spans="1:10" s="43" customFormat="1" ht="24">
      <c r="A579" s="56"/>
      <c r="B579" s="224"/>
      <c r="C579" s="126"/>
      <c r="D579" s="44"/>
      <c r="E579" s="80"/>
      <c r="G579" s="128"/>
      <c r="J579" s="321"/>
    </row>
    <row r="580" spans="1:10" s="43" customFormat="1" ht="24">
      <c r="A580" s="56"/>
      <c r="B580" s="224"/>
      <c r="C580" s="126"/>
      <c r="D580" s="44"/>
      <c r="E580" s="80"/>
      <c r="G580" s="128"/>
      <c r="J580" s="321"/>
    </row>
    <row r="581" spans="1:10" s="43" customFormat="1" ht="24">
      <c r="A581" s="56"/>
      <c r="B581" s="224"/>
      <c r="C581" s="126"/>
      <c r="D581" s="44"/>
      <c r="E581" s="80"/>
      <c r="G581" s="128"/>
      <c r="J581" s="321"/>
    </row>
    <row r="582" spans="1:10" s="43" customFormat="1" ht="24">
      <c r="A582" s="56"/>
      <c r="B582" s="224"/>
      <c r="C582" s="126"/>
      <c r="D582" s="44"/>
      <c r="E582" s="80"/>
      <c r="G582" s="128"/>
      <c r="J582" s="321"/>
    </row>
    <row r="583" spans="1:10" s="43" customFormat="1" ht="24">
      <c r="A583" s="56"/>
      <c r="B583" s="224"/>
      <c r="C583" s="126"/>
      <c r="D583" s="44"/>
      <c r="E583" s="80"/>
      <c r="G583" s="128"/>
      <c r="J583" s="321"/>
    </row>
    <row r="584" spans="1:10" s="43" customFormat="1" ht="24">
      <c r="A584" s="56"/>
      <c r="B584" s="224"/>
      <c r="C584" s="126"/>
      <c r="D584" s="44"/>
      <c r="E584" s="80"/>
      <c r="G584" s="128"/>
      <c r="J584" s="321"/>
    </row>
    <row r="585" spans="1:10" s="43" customFormat="1" ht="24">
      <c r="A585" s="56"/>
      <c r="B585" s="224"/>
      <c r="C585" s="126"/>
      <c r="D585" s="44"/>
      <c r="E585" s="80"/>
      <c r="G585" s="128"/>
      <c r="J585" s="321"/>
    </row>
    <row r="586" spans="1:10" s="43" customFormat="1" ht="24">
      <c r="A586" s="56"/>
      <c r="B586" s="224"/>
      <c r="C586" s="126"/>
      <c r="D586" s="44"/>
      <c r="E586" s="80"/>
      <c r="G586" s="128"/>
      <c r="J586" s="321"/>
    </row>
    <row r="587" spans="1:10" s="43" customFormat="1" ht="24">
      <c r="A587" s="56"/>
      <c r="B587" s="224"/>
      <c r="C587" s="126"/>
      <c r="D587" s="44"/>
      <c r="E587" s="80"/>
      <c r="G587" s="128"/>
      <c r="J587" s="321"/>
    </row>
    <row r="588" spans="1:10" s="43" customFormat="1" ht="24">
      <c r="A588" s="56"/>
      <c r="B588" s="224"/>
      <c r="C588" s="126"/>
      <c r="D588" s="44"/>
      <c r="E588" s="80"/>
      <c r="G588" s="128"/>
      <c r="J588" s="321"/>
    </row>
    <row r="589" spans="1:10" s="43" customFormat="1" ht="24">
      <c r="A589" s="56"/>
      <c r="B589" s="224"/>
      <c r="C589" s="126"/>
      <c r="D589" s="44"/>
      <c r="E589" s="80"/>
      <c r="G589" s="128"/>
      <c r="J589" s="321"/>
    </row>
    <row r="590" spans="1:10" s="43" customFormat="1" ht="24">
      <c r="A590" s="56"/>
      <c r="B590" s="224"/>
      <c r="C590" s="126"/>
      <c r="D590" s="44"/>
      <c r="E590" s="80"/>
      <c r="G590" s="128"/>
      <c r="J590" s="321"/>
    </row>
    <row r="591" spans="1:10" s="43" customFormat="1" ht="24">
      <c r="A591" s="56"/>
      <c r="B591" s="224"/>
      <c r="C591" s="126"/>
      <c r="D591" s="44"/>
      <c r="E591" s="80"/>
      <c r="G591" s="128"/>
      <c r="J591" s="321"/>
    </row>
    <row r="592" spans="1:10" s="43" customFormat="1" ht="24">
      <c r="A592" s="56"/>
      <c r="B592" s="224"/>
      <c r="C592" s="126"/>
      <c r="D592" s="44"/>
      <c r="E592" s="80"/>
      <c r="G592" s="128"/>
      <c r="J592" s="321"/>
    </row>
    <row r="593" spans="1:10" s="43" customFormat="1" ht="24">
      <c r="A593" s="56"/>
      <c r="B593" s="224"/>
      <c r="C593" s="126"/>
      <c r="D593" s="44"/>
      <c r="E593" s="80"/>
      <c r="G593" s="128"/>
      <c r="J593" s="321"/>
    </row>
    <row r="594" spans="1:10" s="43" customFormat="1" ht="24">
      <c r="A594" s="56"/>
      <c r="B594" s="224"/>
      <c r="C594" s="126"/>
      <c r="D594" s="44"/>
      <c r="E594" s="80"/>
      <c r="G594" s="128"/>
      <c r="J594" s="321"/>
    </row>
    <row r="595" spans="1:10" s="43" customFormat="1" ht="24">
      <c r="A595" s="56"/>
      <c r="B595" s="224"/>
      <c r="C595" s="126"/>
      <c r="D595" s="44"/>
      <c r="E595" s="80"/>
      <c r="G595" s="128"/>
      <c r="J595" s="321"/>
    </row>
    <row r="596" spans="1:10" s="43" customFormat="1" ht="24">
      <c r="A596" s="56"/>
      <c r="B596" s="224"/>
      <c r="C596" s="126"/>
      <c r="D596" s="44"/>
      <c r="E596" s="160"/>
      <c r="G596" s="161"/>
      <c r="J596" s="321"/>
    </row>
    <row r="597" spans="1:10" s="43" customFormat="1" ht="24">
      <c r="A597" s="56"/>
      <c r="B597" s="224"/>
      <c r="C597" s="126"/>
      <c r="D597" s="44"/>
      <c r="E597" s="160"/>
      <c r="G597" s="161"/>
      <c r="J597" s="321"/>
    </row>
    <row r="598" spans="1:10" s="43" customFormat="1" ht="24">
      <c r="A598" s="56"/>
      <c r="B598" s="224"/>
      <c r="C598" s="126"/>
      <c r="D598" s="44"/>
      <c r="E598" s="160"/>
      <c r="G598" s="161"/>
      <c r="J598" s="321"/>
    </row>
    <row r="599" spans="1:10" s="43" customFormat="1" ht="24">
      <c r="A599" s="56"/>
      <c r="B599" s="224"/>
      <c r="C599" s="126"/>
      <c r="D599" s="44"/>
      <c r="E599" s="160"/>
      <c r="G599" s="161"/>
      <c r="J599" s="321"/>
    </row>
    <row r="600" spans="1:10" s="43" customFormat="1" ht="24">
      <c r="A600" s="56"/>
      <c r="B600" s="224"/>
      <c r="C600" s="126"/>
      <c r="D600" s="44"/>
      <c r="E600" s="160"/>
      <c r="G600" s="161"/>
      <c r="J600" s="321"/>
    </row>
    <row r="601" spans="1:10" s="43" customFormat="1" ht="24">
      <c r="A601" s="56"/>
      <c r="B601" s="224"/>
      <c r="C601" s="126"/>
      <c r="D601" s="44"/>
      <c r="E601" s="160"/>
      <c r="G601" s="161"/>
      <c r="J601" s="321"/>
    </row>
    <row r="602" spans="1:10" s="43" customFormat="1" ht="24">
      <c r="A602" s="56"/>
      <c r="B602" s="224"/>
      <c r="C602" s="126"/>
      <c r="D602" s="44"/>
      <c r="E602" s="160"/>
      <c r="G602" s="161"/>
      <c r="J602" s="321"/>
    </row>
    <row r="603" spans="1:10" s="43" customFormat="1" ht="24">
      <c r="A603" s="56"/>
      <c r="B603" s="224"/>
      <c r="C603" s="126"/>
      <c r="D603" s="44"/>
      <c r="E603" s="160"/>
      <c r="G603" s="161"/>
      <c r="J603" s="321"/>
    </row>
    <row r="604" spans="1:10" s="43" customFormat="1" ht="24">
      <c r="A604" s="56"/>
      <c r="B604" s="224"/>
      <c r="C604" s="126"/>
      <c r="D604" s="44"/>
      <c r="E604" s="160"/>
      <c r="G604" s="161"/>
      <c r="J604" s="321"/>
    </row>
    <row r="605" spans="1:10" s="43" customFormat="1" ht="24">
      <c r="A605" s="56"/>
      <c r="B605" s="224"/>
      <c r="C605" s="126"/>
      <c r="D605" s="44"/>
      <c r="E605" s="160"/>
      <c r="G605" s="161"/>
      <c r="J605" s="321"/>
    </row>
    <row r="606" spans="1:10" s="43" customFormat="1" ht="24">
      <c r="A606" s="56"/>
      <c r="B606" s="224"/>
      <c r="C606" s="126"/>
      <c r="D606" s="44"/>
      <c r="E606" s="160"/>
      <c r="G606" s="161"/>
      <c r="J606" s="321"/>
    </row>
    <row r="607" spans="1:10" s="43" customFormat="1" ht="24">
      <c r="A607" s="56"/>
      <c r="B607" s="224"/>
      <c r="C607" s="126"/>
      <c r="D607" s="44"/>
      <c r="E607" s="160"/>
      <c r="G607" s="161"/>
      <c r="J607" s="321"/>
    </row>
    <row r="608" spans="1:10" s="43" customFormat="1" ht="24">
      <c r="A608" s="56"/>
      <c r="B608" s="224"/>
      <c r="C608" s="126"/>
      <c r="D608" s="44"/>
      <c r="E608" s="160"/>
      <c r="G608" s="161"/>
      <c r="J608" s="321"/>
    </row>
    <row r="609" spans="1:10" s="43" customFormat="1" ht="24">
      <c r="B609" s="224"/>
      <c r="C609" s="162"/>
      <c r="D609" s="44"/>
      <c r="E609" s="160"/>
      <c r="G609" s="161"/>
      <c r="J609" s="321"/>
    </row>
    <row r="610" spans="1:10" s="43" customFormat="1" ht="24">
      <c r="B610" s="224"/>
      <c r="C610" s="162"/>
      <c r="D610" s="44"/>
      <c r="E610" s="160"/>
      <c r="G610" s="161"/>
      <c r="J610" s="321"/>
    </row>
    <row r="611" spans="1:10" s="43" customFormat="1" ht="24">
      <c r="B611" s="224"/>
      <c r="C611" s="162"/>
      <c r="D611" s="44"/>
      <c r="E611" s="160"/>
      <c r="G611" s="161"/>
      <c r="J611" s="321"/>
    </row>
    <row r="612" spans="1:10" s="43" customFormat="1" ht="24">
      <c r="B612" s="224"/>
      <c r="C612" s="162"/>
      <c r="D612" s="44"/>
      <c r="E612" s="160"/>
      <c r="G612" s="161"/>
      <c r="J612" s="321"/>
    </row>
    <row r="613" spans="1:10" s="43" customFormat="1" ht="24">
      <c r="B613" s="224"/>
      <c r="C613" s="162"/>
      <c r="D613" s="44"/>
      <c r="E613" s="160"/>
      <c r="G613" s="161"/>
      <c r="J613" s="321"/>
    </row>
    <row r="614" spans="1:10" s="43" customFormat="1" ht="24">
      <c r="B614" s="224"/>
      <c r="C614" s="162"/>
      <c r="D614" s="44"/>
      <c r="E614" s="160"/>
      <c r="G614" s="161"/>
      <c r="J614" s="321"/>
    </row>
    <row r="615" spans="1:10" s="43" customFormat="1" ht="24">
      <c r="B615" s="224"/>
      <c r="C615" s="162"/>
      <c r="D615" s="44"/>
      <c r="E615" s="160"/>
      <c r="G615" s="161"/>
      <c r="J615" s="321"/>
    </row>
    <row r="616" spans="1:10" s="43" customFormat="1" ht="24">
      <c r="B616" s="224"/>
      <c r="C616" s="162"/>
      <c r="D616" s="44"/>
      <c r="E616" s="160"/>
      <c r="G616" s="161"/>
      <c r="J616" s="321"/>
    </row>
    <row r="617" spans="1:10" s="43" customFormat="1" ht="24">
      <c r="B617" s="224"/>
      <c r="C617" s="162"/>
      <c r="D617" s="44"/>
      <c r="E617" s="160"/>
      <c r="G617" s="161"/>
      <c r="J617" s="321"/>
    </row>
    <row r="618" spans="1:10" s="43" customFormat="1" ht="24">
      <c r="B618" s="224"/>
      <c r="C618" s="162"/>
      <c r="D618" s="44"/>
      <c r="E618" s="160"/>
      <c r="G618" s="161"/>
      <c r="J618" s="321"/>
    </row>
    <row r="619" spans="1:10" s="43" customFormat="1" ht="24">
      <c r="B619" s="224"/>
      <c r="C619" s="162"/>
      <c r="D619" s="44"/>
      <c r="E619" s="160"/>
      <c r="G619" s="161"/>
      <c r="J619" s="321"/>
    </row>
    <row r="620" spans="1:10" s="43" customFormat="1" ht="24">
      <c r="B620" s="224"/>
      <c r="C620" s="162"/>
      <c r="D620" s="44"/>
      <c r="E620" s="160"/>
      <c r="G620" s="161"/>
      <c r="J620" s="321"/>
    </row>
    <row r="621" spans="1:10">
      <c r="A621" s="19"/>
      <c r="B621" s="232"/>
      <c r="C621" s="20"/>
      <c r="D621" s="22"/>
      <c r="E621" s="163"/>
      <c r="F621" s="19"/>
      <c r="G621" s="164"/>
    </row>
    <row r="622" spans="1:10">
      <c r="A622" s="19"/>
      <c r="B622" s="232"/>
      <c r="C622" s="20"/>
      <c r="D622" s="22"/>
      <c r="E622" s="163"/>
      <c r="F622" s="19"/>
      <c r="G622" s="164"/>
    </row>
    <row r="623" spans="1:10">
      <c r="A623" s="19"/>
      <c r="B623" s="232"/>
      <c r="C623" s="20"/>
      <c r="D623" s="22"/>
      <c r="E623" s="127"/>
      <c r="F623" s="19"/>
      <c r="G623" s="129"/>
    </row>
    <row r="624" spans="1:10">
      <c r="A624" s="19"/>
      <c r="B624" s="232"/>
      <c r="C624" s="20"/>
      <c r="D624" s="22"/>
      <c r="E624" s="127"/>
      <c r="F624" s="19"/>
      <c r="G624" s="129"/>
    </row>
    <row r="625" spans="1:7">
      <c r="A625" s="19"/>
      <c r="B625" s="232"/>
      <c r="C625" s="20"/>
      <c r="D625" s="22"/>
      <c r="E625" s="127"/>
      <c r="F625" s="19"/>
      <c r="G625" s="129"/>
    </row>
    <row r="626" spans="1:7">
      <c r="A626" s="19"/>
      <c r="B626" s="232"/>
      <c r="C626" s="20"/>
      <c r="D626" s="22"/>
      <c r="E626" s="127"/>
      <c r="F626" s="19"/>
      <c r="G626" s="129"/>
    </row>
    <row r="627" spans="1:7">
      <c r="A627" s="19"/>
      <c r="B627" s="232"/>
      <c r="C627" s="20"/>
      <c r="D627" s="22"/>
      <c r="E627" s="127"/>
      <c r="F627" s="19"/>
      <c r="G627" s="129"/>
    </row>
    <row r="628" spans="1:7">
      <c r="A628" s="19"/>
      <c r="B628" s="232"/>
      <c r="C628" s="20"/>
      <c r="D628" s="22"/>
      <c r="E628" s="127"/>
      <c r="F628" s="19"/>
      <c r="G628" s="129"/>
    </row>
  </sheetData>
  <mergeCells count="4">
    <mergeCell ref="A1:G4"/>
    <mergeCell ref="A5:D5"/>
    <mergeCell ref="B533:F533"/>
    <mergeCell ref="A6:G7"/>
  </mergeCells>
  <phoneticPr fontId="6" type="noConversion"/>
  <pageMargins left="0.25" right="0.25" top="0.75" bottom="0.75" header="0.3" footer="0.3"/>
  <pageSetup paperSize="9" scale="30" fitToHeight="10" orientation="portrait" horizontalDpi="0" verticalDpi="0" copies="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RECAP ORDER </vt:lpstr>
      <vt:lpstr>DRY EPICERY ITEMS</vt:lpstr>
      <vt:lpstr>FRESH EPICERY</vt:lpstr>
      <vt:lpstr>SWEET EPICERY </vt:lpstr>
      <vt:lpstr>ASIAN PRODUCTS</vt:lpstr>
      <vt:lpstr>NON ALC. BEV</vt:lpstr>
      <vt:lpstr>ALC. BEV</vt:lpstr>
      <vt:lpstr>WINE CELLAR</vt:lpstr>
      <vt:lpstr>'DRY EPICERY ITEMS'!Print_Area</vt:lpstr>
      <vt:lpstr>'FRESH EPICERY'!Print_Area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Chretien</dc:creator>
  <cp:lastModifiedBy>Allana MAXIMIN</cp:lastModifiedBy>
  <cp:lastPrinted>2023-07-19T18:13:43Z</cp:lastPrinted>
  <dcterms:created xsi:type="dcterms:W3CDTF">2021-07-19T20:35:51Z</dcterms:created>
  <dcterms:modified xsi:type="dcterms:W3CDTF">2023-08-24T02:34:13Z</dcterms:modified>
</cp:coreProperties>
</file>